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pivotTables/pivotTable7.xml" ContentType="application/vnd.openxmlformats-officedocument.spreadsheetml.pivotTab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120" yWindow="135" windowWidth="9420" windowHeight="4500" tabRatio="702" firstSheet="5" activeTab="10"/>
  </bookViews>
  <sheets>
    <sheet name="Ejercicio 1" sheetId="13" r:id="rId1"/>
    <sheet name="Ejercicio 2" sheetId="19" r:id="rId2"/>
    <sheet name="Ejercicio 3" sheetId="24" r:id="rId3"/>
    <sheet name="Ejercicio 3.1" sheetId="22" r:id="rId4"/>
    <sheet name="Ejercicio 3.2" sheetId="23" r:id="rId5"/>
    <sheet name="Ejercicio 3.3" sheetId="15" r:id="rId6"/>
    <sheet name="Ejercicio 4" sheetId="28" r:id="rId7"/>
    <sheet name="Ejercicio 4.1" sheetId="18" r:id="rId8"/>
    <sheet name="Ejercicio 4.2" sheetId="26" r:id="rId9"/>
    <sheet name="Ejercicio 4.3" sheetId="27" r:id="rId10"/>
    <sheet name="Ejercicio 5" sheetId="21" r:id="rId11"/>
  </sheets>
  <definedNames>
    <definedName name="_xlnm._FilterDatabase" localSheetId="2" hidden="1">'Ejercicio 3'!$A$2:$F$56</definedName>
    <definedName name="_xlnm._FilterDatabase" localSheetId="3" hidden="1">'Ejercicio 3.1'!$A$2:$F$56</definedName>
    <definedName name="_xlnm._FilterDatabase" localSheetId="4" hidden="1">'Ejercicio 3.2'!$A$2:$F$56</definedName>
    <definedName name="_xlnm._FilterDatabase" localSheetId="5" hidden="1">'Ejercicio 3.3'!$A$77:$F$134</definedName>
    <definedName name="_xlnm._FilterDatabase" localSheetId="10" hidden="1">'Ejercicio 5'!$A$7:$H$47</definedName>
    <definedName name="aranceles" localSheetId="2">#REF!</definedName>
    <definedName name="aranceles" localSheetId="3">#REF!</definedName>
    <definedName name="aranceles" localSheetId="4">#REF!</definedName>
    <definedName name="aranceles" localSheetId="6">#REF!</definedName>
    <definedName name="aranceles" localSheetId="8">#REF!</definedName>
    <definedName name="aranceles" localSheetId="9">#REF!</definedName>
    <definedName name="aranceles">#REF!</definedName>
    <definedName name="_xlnm.Extract" localSheetId="3">'Ejercicio 3.1'!$H$23:$M$23</definedName>
    <definedName name="_xlnm.Criteria" localSheetId="3">'Ejercicio 3.1'!$H$20:$N$21</definedName>
    <definedName name="inscripciones" localSheetId="2">#REF!</definedName>
    <definedName name="inscripciones" localSheetId="3">#REF!</definedName>
    <definedName name="inscripciones" localSheetId="4">#REF!</definedName>
    <definedName name="inscripciones" localSheetId="6">#REF!</definedName>
    <definedName name="inscripciones" localSheetId="8">#REF!</definedName>
    <definedName name="inscripciones" localSheetId="9">#REF!</definedName>
    <definedName name="inscripciones">#REF!</definedName>
    <definedName name="IVA" localSheetId="2">#REF!</definedName>
    <definedName name="IVA" localSheetId="3">#REF!</definedName>
    <definedName name="IVA" localSheetId="4">#REF!</definedName>
    <definedName name="IVA" localSheetId="6">#REF!</definedName>
    <definedName name="IVA" localSheetId="8">#REF!</definedName>
    <definedName name="IVA" localSheetId="9">#REF!</definedName>
    <definedName name="IVA">#REF!</definedName>
    <definedName name="materias" localSheetId="2">#REF!</definedName>
    <definedName name="materias" localSheetId="3">#REF!</definedName>
    <definedName name="materias" localSheetId="4">#REF!</definedName>
    <definedName name="materias" localSheetId="6">#REF!</definedName>
    <definedName name="materias" localSheetId="8">#REF!</definedName>
    <definedName name="materias" localSheetId="9">#REF!</definedName>
    <definedName name="materias">#REF!</definedName>
    <definedName name="Productos" localSheetId="2">#REF!</definedName>
    <definedName name="Productos" localSheetId="3">#REF!</definedName>
    <definedName name="Productos" localSheetId="4">#REF!</definedName>
    <definedName name="Productos" localSheetId="6">#REF!</definedName>
    <definedName name="Productos" localSheetId="8">#REF!</definedName>
    <definedName name="Productos" localSheetId="9">#REF!</definedName>
    <definedName name="Productos">#REF!</definedName>
    <definedName name="VER" localSheetId="2">#REF!</definedName>
    <definedName name="VER" localSheetId="3">#REF!</definedName>
    <definedName name="VER" localSheetId="4">#REF!</definedName>
    <definedName name="VER" localSheetId="6">#REF!</definedName>
    <definedName name="VER" localSheetId="8">#REF!</definedName>
    <definedName name="VER" localSheetId="9">#REF!</definedName>
    <definedName name="VER">#REF!</definedName>
  </definedNames>
  <calcPr calcId="145621"/>
  <pivotCaches>
    <pivotCache cacheId="9" r:id="rId12"/>
    <pivotCache cacheId="10" r:id="rId13"/>
    <pivotCache cacheId="11" r:id="rId14"/>
  </pivotCaches>
</workbook>
</file>

<file path=xl/calcChain.xml><?xml version="1.0" encoding="utf-8"?>
<calcChain xmlns="http://schemas.openxmlformats.org/spreadsheetml/2006/main">
  <c r="G66" i="21" l="1"/>
  <c r="G67" i="21"/>
  <c r="G65" i="21"/>
  <c r="G60" i="21"/>
  <c r="G62" i="21"/>
  <c r="G61" i="21"/>
  <c r="H61" i="21"/>
  <c r="H62" i="21"/>
  <c r="H60" i="21"/>
  <c r="H65" i="21"/>
  <c r="H66" i="21"/>
  <c r="H67" i="21"/>
  <c r="E54" i="21" l="1"/>
  <c r="E55" i="21"/>
  <c r="E53" i="21" l="1"/>
  <c r="B135" i="15"/>
  <c r="B126" i="15"/>
  <c r="B116" i="15"/>
  <c r="B102" i="15"/>
  <c r="B136" i="15" s="1"/>
  <c r="F79" i="15"/>
  <c r="F80" i="15"/>
  <c r="F117" i="15"/>
  <c r="F81" i="15"/>
  <c r="F82" i="15"/>
  <c r="F83" i="15"/>
  <c r="F84" i="15"/>
  <c r="F85" i="15"/>
  <c r="F86" i="15"/>
  <c r="F103" i="15"/>
  <c r="F104" i="15"/>
  <c r="F105" i="15"/>
  <c r="F106" i="15"/>
  <c r="F107" i="15"/>
  <c r="F108" i="15"/>
  <c r="F127" i="15"/>
  <c r="F109" i="15"/>
  <c r="F128" i="15"/>
  <c r="F87" i="15"/>
  <c r="F88" i="15"/>
  <c r="F129" i="15"/>
  <c r="F130" i="15"/>
  <c r="F118" i="15"/>
  <c r="F119" i="15"/>
  <c r="F120" i="15"/>
  <c r="F121" i="15"/>
  <c r="F122" i="15"/>
  <c r="F110" i="15"/>
  <c r="F131" i="15"/>
  <c r="F132" i="15"/>
  <c r="F133" i="15"/>
  <c r="F134" i="15"/>
  <c r="F89" i="15"/>
  <c r="F90" i="15"/>
  <c r="F91" i="15"/>
  <c r="F92" i="15"/>
  <c r="F123" i="15"/>
  <c r="F93" i="15"/>
  <c r="F94" i="15"/>
  <c r="F95" i="15"/>
  <c r="F96" i="15"/>
  <c r="F97" i="15"/>
  <c r="F98" i="15"/>
  <c r="F111" i="15"/>
  <c r="F99" i="15"/>
  <c r="F112" i="15"/>
  <c r="F124" i="15"/>
  <c r="F100" i="15"/>
  <c r="F125" i="15"/>
  <c r="F101" i="15"/>
  <c r="F113" i="15"/>
  <c r="F114" i="15"/>
  <c r="F115" i="15"/>
  <c r="F78" i="15"/>
  <c r="E67" i="21" l="1"/>
  <c r="E66" i="21"/>
  <c r="E65" i="21"/>
  <c r="E62" i="21"/>
  <c r="E61" i="21"/>
  <c r="E60" i="21"/>
  <c r="A106" i="18" l="1"/>
  <c r="A105" i="18"/>
  <c r="A103" i="18"/>
  <c r="C100" i="18"/>
  <c r="B100" i="18"/>
  <c r="K81" i="28" l="1"/>
  <c r="J81" i="28"/>
  <c r="I81" i="28"/>
  <c r="H81" i="28"/>
  <c r="K80" i="28"/>
  <c r="J80" i="28"/>
  <c r="H80" i="28"/>
  <c r="I80" i="28" s="1"/>
  <c r="K79" i="28"/>
  <c r="J79" i="28"/>
  <c r="H79" i="28"/>
  <c r="I79" i="28" s="1"/>
  <c r="K78" i="28"/>
  <c r="J78" i="28"/>
  <c r="L78" i="28" s="1"/>
  <c r="H78" i="28"/>
  <c r="I78" i="28" s="1"/>
  <c r="K77" i="28"/>
  <c r="J77" i="28"/>
  <c r="L77" i="28" s="1"/>
  <c r="H77" i="28"/>
  <c r="I77" i="28" s="1"/>
  <c r="K76" i="28"/>
  <c r="J76" i="28"/>
  <c r="L76" i="28" s="1"/>
  <c r="H76" i="28"/>
  <c r="I76" i="28" s="1"/>
  <c r="K75" i="28"/>
  <c r="L75" i="28" s="1"/>
  <c r="J75" i="28"/>
  <c r="H75" i="28"/>
  <c r="I75" i="28" s="1"/>
  <c r="K74" i="28"/>
  <c r="J74" i="28"/>
  <c r="L74" i="28" s="1"/>
  <c r="H74" i="28"/>
  <c r="I74" i="28" s="1"/>
  <c r="K73" i="28"/>
  <c r="J73" i="28"/>
  <c r="L73" i="28" s="1"/>
  <c r="H73" i="28"/>
  <c r="I73" i="28" s="1"/>
  <c r="K72" i="28"/>
  <c r="J72" i="28"/>
  <c r="L72" i="28" s="1"/>
  <c r="H72" i="28"/>
  <c r="I72" i="28" s="1"/>
  <c r="K71" i="28"/>
  <c r="L71" i="28" s="1"/>
  <c r="J71" i="28"/>
  <c r="H71" i="28"/>
  <c r="I71" i="28" s="1"/>
  <c r="K70" i="28"/>
  <c r="J70" i="28"/>
  <c r="L70" i="28" s="1"/>
  <c r="H70" i="28"/>
  <c r="I70" i="28" s="1"/>
  <c r="K69" i="28"/>
  <c r="J69" i="28"/>
  <c r="L69" i="28" s="1"/>
  <c r="H69" i="28"/>
  <c r="I69" i="28" s="1"/>
  <c r="K68" i="28"/>
  <c r="J68" i="28"/>
  <c r="L68" i="28" s="1"/>
  <c r="H68" i="28"/>
  <c r="I68" i="28" s="1"/>
  <c r="K67" i="28"/>
  <c r="J67" i="28"/>
  <c r="H67" i="28"/>
  <c r="I67" i="28" s="1"/>
  <c r="K66" i="28"/>
  <c r="J66" i="28"/>
  <c r="L66" i="28" s="1"/>
  <c r="H66" i="28"/>
  <c r="I66" i="28" s="1"/>
  <c r="K65" i="28"/>
  <c r="J65" i="28"/>
  <c r="H65" i="28"/>
  <c r="I65" i="28" s="1"/>
  <c r="K64" i="28"/>
  <c r="J64" i="28"/>
  <c r="I64" i="28"/>
  <c r="H64" i="28"/>
  <c r="K63" i="28"/>
  <c r="L63" i="28" s="1"/>
  <c r="J63" i="28"/>
  <c r="H63" i="28"/>
  <c r="I63" i="28" s="1"/>
  <c r="K62" i="28"/>
  <c r="J62" i="28"/>
  <c r="L62" i="28" s="1"/>
  <c r="H62" i="28"/>
  <c r="I62" i="28" s="1"/>
  <c r="K61" i="28"/>
  <c r="J61" i="28"/>
  <c r="L61" i="28" s="1"/>
  <c r="H61" i="28"/>
  <c r="I61" i="28" s="1"/>
  <c r="K60" i="28"/>
  <c r="J60" i="28"/>
  <c r="L60" i="28" s="1"/>
  <c r="H60" i="28"/>
  <c r="I60" i="28" s="1"/>
  <c r="K59" i="28"/>
  <c r="J59" i="28"/>
  <c r="H59" i="28"/>
  <c r="I59" i="28" s="1"/>
  <c r="K58" i="28"/>
  <c r="J58" i="28"/>
  <c r="L58" i="28" s="1"/>
  <c r="H58" i="28"/>
  <c r="I58" i="28" s="1"/>
  <c r="K57" i="28"/>
  <c r="J57" i="28"/>
  <c r="H57" i="28"/>
  <c r="I57" i="28" s="1"/>
  <c r="K56" i="28"/>
  <c r="J56" i="28"/>
  <c r="H56" i="28"/>
  <c r="I56" i="28" s="1"/>
  <c r="K55" i="28"/>
  <c r="L55" i="28" s="1"/>
  <c r="J55" i="28"/>
  <c r="H55" i="28"/>
  <c r="I55" i="28" s="1"/>
  <c r="K54" i="28"/>
  <c r="J54" i="28"/>
  <c r="L54" i="28" s="1"/>
  <c r="H54" i="28"/>
  <c r="I54" i="28" s="1"/>
  <c r="K53" i="28"/>
  <c r="J53" i="28"/>
  <c r="L53" i="28" s="1"/>
  <c r="H53" i="28"/>
  <c r="I53" i="28" s="1"/>
  <c r="K52" i="28"/>
  <c r="J52" i="28"/>
  <c r="L52" i="28" s="1"/>
  <c r="H52" i="28"/>
  <c r="I52" i="28" s="1"/>
  <c r="K51" i="28"/>
  <c r="J51" i="28"/>
  <c r="H51" i="28"/>
  <c r="I51" i="28" s="1"/>
  <c r="K50" i="28"/>
  <c r="J50" i="28"/>
  <c r="L50" i="28" s="1"/>
  <c r="H50" i="28"/>
  <c r="I50" i="28" s="1"/>
  <c r="K49" i="28"/>
  <c r="J49" i="28"/>
  <c r="L49" i="28" s="1"/>
  <c r="H49" i="28"/>
  <c r="I49" i="28" s="1"/>
  <c r="K48" i="28"/>
  <c r="J48" i="28"/>
  <c r="H48" i="28"/>
  <c r="I48" i="28" s="1"/>
  <c r="K47" i="28"/>
  <c r="L47" i="28" s="1"/>
  <c r="J47" i="28"/>
  <c r="H47" i="28"/>
  <c r="I47" i="28" s="1"/>
  <c r="K46" i="28"/>
  <c r="J46" i="28"/>
  <c r="L46" i="28" s="1"/>
  <c r="H46" i="28"/>
  <c r="I46" i="28" s="1"/>
  <c r="K45" i="28"/>
  <c r="J45" i="28"/>
  <c r="L45" i="28" s="1"/>
  <c r="H45" i="28"/>
  <c r="I45" i="28" s="1"/>
  <c r="K44" i="28"/>
  <c r="J44" i="28"/>
  <c r="L44" i="28" s="1"/>
  <c r="H44" i="28"/>
  <c r="I44" i="28" s="1"/>
  <c r="K43" i="28"/>
  <c r="J43" i="28"/>
  <c r="H43" i="28"/>
  <c r="I43" i="28" s="1"/>
  <c r="K42" i="28"/>
  <c r="J42" i="28"/>
  <c r="L42" i="28" s="1"/>
  <c r="H42" i="28"/>
  <c r="I42" i="28" s="1"/>
  <c r="K41" i="28"/>
  <c r="J41" i="28"/>
  <c r="L41" i="28" s="1"/>
  <c r="H41" i="28"/>
  <c r="I41" i="28" s="1"/>
  <c r="K40" i="28"/>
  <c r="J40" i="28"/>
  <c r="L40" i="28" s="1"/>
  <c r="H40" i="28"/>
  <c r="I40" i="28" s="1"/>
  <c r="K39" i="28"/>
  <c r="L39" i="28" s="1"/>
  <c r="J39" i="28"/>
  <c r="H39" i="28"/>
  <c r="I39" i="28" s="1"/>
  <c r="K38" i="28"/>
  <c r="J38" i="28"/>
  <c r="L38" i="28" s="1"/>
  <c r="H38" i="28"/>
  <c r="I38" i="28" s="1"/>
  <c r="K37" i="28"/>
  <c r="J37" i="28"/>
  <c r="L37" i="28" s="1"/>
  <c r="H37" i="28"/>
  <c r="I37" i="28" s="1"/>
  <c r="K36" i="28"/>
  <c r="J36" i="28"/>
  <c r="L36" i="28" s="1"/>
  <c r="H36" i="28"/>
  <c r="I36" i="28" s="1"/>
  <c r="K35" i="28"/>
  <c r="J35" i="28"/>
  <c r="H35" i="28"/>
  <c r="I35" i="28" s="1"/>
  <c r="K34" i="28"/>
  <c r="J34" i="28"/>
  <c r="L34" i="28" s="1"/>
  <c r="H34" i="28"/>
  <c r="I34" i="28" s="1"/>
  <c r="K33" i="28"/>
  <c r="J33" i="28"/>
  <c r="L33" i="28" s="1"/>
  <c r="H33" i="28"/>
  <c r="I33" i="28" s="1"/>
  <c r="K32" i="28"/>
  <c r="J32" i="28"/>
  <c r="L32" i="28" s="1"/>
  <c r="H32" i="28"/>
  <c r="I32" i="28" s="1"/>
  <c r="K31" i="28"/>
  <c r="J31" i="28"/>
  <c r="H31" i="28"/>
  <c r="I31" i="28" s="1"/>
  <c r="K30" i="28"/>
  <c r="J30" i="28"/>
  <c r="L30" i="28" s="1"/>
  <c r="H30" i="28"/>
  <c r="I30" i="28" s="1"/>
  <c r="K29" i="28"/>
  <c r="J29" i="28"/>
  <c r="L29" i="28" s="1"/>
  <c r="H29" i="28"/>
  <c r="I29" i="28" s="1"/>
  <c r="K28" i="28"/>
  <c r="J28" i="28"/>
  <c r="L28" i="28" s="1"/>
  <c r="H28" i="28"/>
  <c r="I28" i="28" s="1"/>
  <c r="K27" i="28"/>
  <c r="J27" i="28"/>
  <c r="H27" i="28"/>
  <c r="I27" i="28" s="1"/>
  <c r="K26" i="28"/>
  <c r="J26" i="28"/>
  <c r="L26" i="28" s="1"/>
  <c r="H26" i="28"/>
  <c r="I26" i="28" s="1"/>
  <c r="K25" i="28"/>
  <c r="J25" i="28"/>
  <c r="L25" i="28" s="1"/>
  <c r="H25" i="28"/>
  <c r="I25" i="28" s="1"/>
  <c r="K24" i="28"/>
  <c r="J24" i="28"/>
  <c r="L24" i="28" s="1"/>
  <c r="H24" i="28"/>
  <c r="I24" i="28" s="1"/>
  <c r="K23" i="28"/>
  <c r="J23" i="28"/>
  <c r="H23" i="28"/>
  <c r="I23" i="28" s="1"/>
  <c r="K22" i="28"/>
  <c r="J22" i="28"/>
  <c r="L22" i="28" s="1"/>
  <c r="H22" i="28"/>
  <c r="I22" i="28" s="1"/>
  <c r="K21" i="28"/>
  <c r="J21" i="28"/>
  <c r="L21" i="28" s="1"/>
  <c r="H21" i="28"/>
  <c r="I21" i="28" s="1"/>
  <c r="K20" i="28"/>
  <c r="J20" i="28"/>
  <c r="L20" i="28" s="1"/>
  <c r="H20" i="28"/>
  <c r="I20" i="28" s="1"/>
  <c r="K19" i="28"/>
  <c r="J19" i="28"/>
  <c r="H19" i="28"/>
  <c r="I19" i="28" s="1"/>
  <c r="K18" i="28"/>
  <c r="J18" i="28"/>
  <c r="L18" i="28" s="1"/>
  <c r="H18" i="28"/>
  <c r="I18" i="28" s="1"/>
  <c r="K17" i="28"/>
  <c r="J17" i="28"/>
  <c r="L17" i="28" s="1"/>
  <c r="H17" i="28"/>
  <c r="I17" i="28" s="1"/>
  <c r="K16" i="28"/>
  <c r="J16" i="28"/>
  <c r="L16" i="28" s="1"/>
  <c r="H16" i="28"/>
  <c r="I16" i="28" s="1"/>
  <c r="K15" i="28"/>
  <c r="J15" i="28"/>
  <c r="H15" i="28"/>
  <c r="I15" i="28" s="1"/>
  <c r="K14" i="28"/>
  <c r="J14" i="28"/>
  <c r="L14" i="28" s="1"/>
  <c r="H14" i="28"/>
  <c r="I14" i="28" s="1"/>
  <c r="K13" i="28"/>
  <c r="J13" i="28"/>
  <c r="L13" i="28" s="1"/>
  <c r="H13" i="28"/>
  <c r="I13" i="28" s="1"/>
  <c r="K12" i="28"/>
  <c r="J12" i="28"/>
  <c r="L12" i="28" s="1"/>
  <c r="H12" i="28"/>
  <c r="I12" i="28" s="1"/>
  <c r="K11" i="28"/>
  <c r="J11" i="28"/>
  <c r="H11" i="28"/>
  <c r="I11" i="28" s="1"/>
  <c r="K10" i="28"/>
  <c r="J10" i="28"/>
  <c r="L10" i="28" s="1"/>
  <c r="H10" i="28"/>
  <c r="I10" i="28" s="1"/>
  <c r="K9" i="28"/>
  <c r="J9" i="28"/>
  <c r="L9" i="28" s="1"/>
  <c r="H9" i="28"/>
  <c r="I9" i="28" s="1"/>
  <c r="K8" i="28"/>
  <c r="J8" i="28"/>
  <c r="L8" i="28" s="1"/>
  <c r="H8" i="28"/>
  <c r="I8" i="28" s="1"/>
  <c r="K7" i="28"/>
  <c r="J7" i="28"/>
  <c r="H7" i="28"/>
  <c r="I7" i="28" s="1"/>
  <c r="K6" i="28"/>
  <c r="J6" i="28"/>
  <c r="L6" i="28" s="1"/>
  <c r="H6" i="28"/>
  <c r="I6" i="28" s="1"/>
  <c r="K5" i="28"/>
  <c r="J5" i="28"/>
  <c r="L5" i="28" s="1"/>
  <c r="H5" i="28"/>
  <c r="I5" i="28" s="1"/>
  <c r="K81" i="27"/>
  <c r="J81" i="27"/>
  <c r="I81" i="27"/>
  <c r="H81" i="27"/>
  <c r="K80" i="27"/>
  <c r="J80" i="27"/>
  <c r="I80" i="27"/>
  <c r="H80" i="27"/>
  <c r="K79" i="27"/>
  <c r="L79" i="27" s="1"/>
  <c r="J79" i="27"/>
  <c r="H79" i="27"/>
  <c r="I79" i="27" s="1"/>
  <c r="K78" i="27"/>
  <c r="J78" i="27"/>
  <c r="L78" i="27" s="1"/>
  <c r="H78" i="27"/>
  <c r="I78" i="27" s="1"/>
  <c r="K77" i="27"/>
  <c r="J77" i="27"/>
  <c r="L77" i="27" s="1"/>
  <c r="H77" i="27"/>
  <c r="I77" i="27" s="1"/>
  <c r="K76" i="27"/>
  <c r="J76" i="27"/>
  <c r="L76" i="27" s="1"/>
  <c r="H76" i="27"/>
  <c r="I76" i="27" s="1"/>
  <c r="K75" i="27"/>
  <c r="J75" i="27"/>
  <c r="H75" i="27"/>
  <c r="I75" i="27" s="1"/>
  <c r="K74" i="27"/>
  <c r="J74" i="27"/>
  <c r="L74" i="27" s="1"/>
  <c r="H74" i="27"/>
  <c r="I74" i="27" s="1"/>
  <c r="K73" i="27"/>
  <c r="J73" i="27"/>
  <c r="I73" i="27"/>
  <c r="H73" i="27"/>
  <c r="K72" i="27"/>
  <c r="J72" i="27"/>
  <c r="I72" i="27"/>
  <c r="H72" i="27"/>
  <c r="K71" i="27"/>
  <c r="L71" i="27" s="1"/>
  <c r="J71" i="27"/>
  <c r="H71" i="27"/>
  <c r="I71" i="27" s="1"/>
  <c r="K70" i="27"/>
  <c r="J70" i="27"/>
  <c r="L70" i="27" s="1"/>
  <c r="H70" i="27"/>
  <c r="I70" i="27" s="1"/>
  <c r="K69" i="27"/>
  <c r="J69" i="27"/>
  <c r="L69" i="27" s="1"/>
  <c r="H69" i="27"/>
  <c r="I69" i="27" s="1"/>
  <c r="K68" i="27"/>
  <c r="J68" i="27"/>
  <c r="L68" i="27" s="1"/>
  <c r="H68" i="27"/>
  <c r="I68" i="27" s="1"/>
  <c r="K67" i="27"/>
  <c r="J67" i="27"/>
  <c r="H67" i="27"/>
  <c r="I67" i="27" s="1"/>
  <c r="K66" i="27"/>
  <c r="J66" i="27"/>
  <c r="L66" i="27" s="1"/>
  <c r="H66" i="27"/>
  <c r="I66" i="27" s="1"/>
  <c r="K65" i="27"/>
  <c r="J65" i="27"/>
  <c r="I65" i="27"/>
  <c r="H65" i="27"/>
  <c r="K64" i="27"/>
  <c r="J64" i="27"/>
  <c r="I64" i="27"/>
  <c r="H64" i="27"/>
  <c r="K63" i="27"/>
  <c r="L63" i="27" s="1"/>
  <c r="J63" i="27"/>
  <c r="H63" i="27"/>
  <c r="I63" i="27" s="1"/>
  <c r="K62" i="27"/>
  <c r="J62" i="27"/>
  <c r="L62" i="27" s="1"/>
  <c r="H62" i="27"/>
  <c r="I62" i="27" s="1"/>
  <c r="K61" i="27"/>
  <c r="J61" i="27"/>
  <c r="L61" i="27" s="1"/>
  <c r="H61" i="27"/>
  <c r="I61" i="27" s="1"/>
  <c r="K60" i="27"/>
  <c r="J60" i="27"/>
  <c r="L60" i="27" s="1"/>
  <c r="H60" i="27"/>
  <c r="I60" i="27" s="1"/>
  <c r="K59" i="27"/>
  <c r="J59" i="27"/>
  <c r="H59" i="27"/>
  <c r="I59" i="27" s="1"/>
  <c r="K58" i="27"/>
  <c r="J58" i="27"/>
  <c r="L58" i="27" s="1"/>
  <c r="H58" i="27"/>
  <c r="I58" i="27" s="1"/>
  <c r="K57" i="27"/>
  <c r="J57" i="27"/>
  <c r="I57" i="27"/>
  <c r="H57" i="27"/>
  <c r="K56" i="27"/>
  <c r="J56" i="27"/>
  <c r="I56" i="27"/>
  <c r="H56" i="27"/>
  <c r="K55" i="27"/>
  <c r="L55" i="27" s="1"/>
  <c r="J55" i="27"/>
  <c r="H55" i="27"/>
  <c r="I55" i="27" s="1"/>
  <c r="K54" i="27"/>
  <c r="J54" i="27"/>
  <c r="L54" i="27" s="1"/>
  <c r="H54" i="27"/>
  <c r="I54" i="27" s="1"/>
  <c r="K53" i="27"/>
  <c r="J53" i="27"/>
  <c r="L53" i="27" s="1"/>
  <c r="H53" i="27"/>
  <c r="I53" i="27" s="1"/>
  <c r="K52" i="27"/>
  <c r="J52" i="27"/>
  <c r="L52" i="27" s="1"/>
  <c r="H52" i="27"/>
  <c r="I52" i="27" s="1"/>
  <c r="K51" i="27"/>
  <c r="J51" i="27"/>
  <c r="H51" i="27"/>
  <c r="I51" i="27" s="1"/>
  <c r="K50" i="27"/>
  <c r="J50" i="27"/>
  <c r="L50" i="27" s="1"/>
  <c r="H50" i="27"/>
  <c r="I50" i="27" s="1"/>
  <c r="K49" i="27"/>
  <c r="J49" i="27"/>
  <c r="I49" i="27"/>
  <c r="H49" i="27"/>
  <c r="K48" i="27"/>
  <c r="J48" i="27"/>
  <c r="I48" i="27"/>
  <c r="H48" i="27"/>
  <c r="K47" i="27"/>
  <c r="L47" i="27" s="1"/>
  <c r="J47" i="27"/>
  <c r="H47" i="27"/>
  <c r="I47" i="27" s="1"/>
  <c r="K46" i="27"/>
  <c r="J46" i="27"/>
  <c r="L46" i="27" s="1"/>
  <c r="H46" i="27"/>
  <c r="I46" i="27" s="1"/>
  <c r="K45" i="27"/>
  <c r="J45" i="27"/>
  <c r="L45" i="27" s="1"/>
  <c r="H45" i="27"/>
  <c r="I45" i="27" s="1"/>
  <c r="K44" i="27"/>
  <c r="J44" i="27"/>
  <c r="L44" i="27" s="1"/>
  <c r="H44" i="27"/>
  <c r="I44" i="27" s="1"/>
  <c r="K43" i="27"/>
  <c r="J43" i="27"/>
  <c r="H43" i="27"/>
  <c r="I43" i="27" s="1"/>
  <c r="K42" i="27"/>
  <c r="J42" i="27"/>
  <c r="L42" i="27" s="1"/>
  <c r="H42" i="27"/>
  <c r="I42" i="27" s="1"/>
  <c r="K41" i="27"/>
  <c r="J41" i="27"/>
  <c r="I41" i="27"/>
  <c r="H41" i="27"/>
  <c r="K40" i="27"/>
  <c r="J40" i="27"/>
  <c r="I40" i="27"/>
  <c r="H40" i="27"/>
  <c r="K39" i="27"/>
  <c r="L39" i="27" s="1"/>
  <c r="J39" i="27"/>
  <c r="H39" i="27"/>
  <c r="I39" i="27" s="1"/>
  <c r="K38" i="27"/>
  <c r="J38" i="27"/>
  <c r="L38" i="27" s="1"/>
  <c r="H38" i="27"/>
  <c r="I38" i="27" s="1"/>
  <c r="K37" i="27"/>
  <c r="J37" i="27"/>
  <c r="L37" i="27" s="1"/>
  <c r="H37" i="27"/>
  <c r="I37" i="27" s="1"/>
  <c r="K36" i="27"/>
  <c r="J36" i="27"/>
  <c r="L36" i="27" s="1"/>
  <c r="H36" i="27"/>
  <c r="I36" i="27" s="1"/>
  <c r="K35" i="27"/>
  <c r="J35" i="27"/>
  <c r="H35" i="27"/>
  <c r="I35" i="27" s="1"/>
  <c r="K34" i="27"/>
  <c r="J34" i="27"/>
  <c r="L34" i="27" s="1"/>
  <c r="H34" i="27"/>
  <c r="I34" i="27" s="1"/>
  <c r="K33" i="27"/>
  <c r="J33" i="27"/>
  <c r="I33" i="27"/>
  <c r="H33" i="27"/>
  <c r="K32" i="27"/>
  <c r="J32" i="27"/>
  <c r="I32" i="27"/>
  <c r="H32" i="27"/>
  <c r="K31" i="27"/>
  <c r="L31" i="27" s="1"/>
  <c r="J31" i="27"/>
  <c r="H31" i="27"/>
  <c r="I31" i="27" s="1"/>
  <c r="K30" i="27"/>
  <c r="J30" i="27"/>
  <c r="L30" i="27" s="1"/>
  <c r="H30" i="27"/>
  <c r="I30" i="27" s="1"/>
  <c r="K29" i="27"/>
  <c r="J29" i="27"/>
  <c r="L29" i="27" s="1"/>
  <c r="H29" i="27"/>
  <c r="I29" i="27" s="1"/>
  <c r="K28" i="27"/>
  <c r="J28" i="27"/>
  <c r="L28" i="27" s="1"/>
  <c r="H28" i="27"/>
  <c r="I28" i="27" s="1"/>
  <c r="K27" i="27"/>
  <c r="J27" i="27"/>
  <c r="H27" i="27"/>
  <c r="I27" i="27" s="1"/>
  <c r="K26" i="27"/>
  <c r="J26" i="27"/>
  <c r="L26" i="27" s="1"/>
  <c r="H26" i="27"/>
  <c r="I26" i="27" s="1"/>
  <c r="K25" i="27"/>
  <c r="J25" i="27"/>
  <c r="I25" i="27"/>
  <c r="H25" i="27"/>
  <c r="K24" i="27"/>
  <c r="J24" i="27"/>
  <c r="I24" i="27"/>
  <c r="H24" i="27"/>
  <c r="K23" i="27"/>
  <c r="L23" i="27" s="1"/>
  <c r="J23" i="27"/>
  <c r="H23" i="27"/>
  <c r="I23" i="27" s="1"/>
  <c r="K22" i="27"/>
  <c r="J22" i="27"/>
  <c r="L22" i="27" s="1"/>
  <c r="H22" i="27"/>
  <c r="I22" i="27" s="1"/>
  <c r="K21" i="27"/>
  <c r="J21" i="27"/>
  <c r="L21" i="27" s="1"/>
  <c r="H21" i="27"/>
  <c r="I21" i="27" s="1"/>
  <c r="K20" i="27"/>
  <c r="J20" i="27"/>
  <c r="L20" i="27" s="1"/>
  <c r="H20" i="27"/>
  <c r="I20" i="27" s="1"/>
  <c r="K19" i="27"/>
  <c r="J19" i="27"/>
  <c r="H19" i="27"/>
  <c r="I19" i="27" s="1"/>
  <c r="K18" i="27"/>
  <c r="J18" i="27"/>
  <c r="L18" i="27" s="1"/>
  <c r="H18" i="27"/>
  <c r="I18" i="27" s="1"/>
  <c r="K17" i="27"/>
  <c r="J17" i="27"/>
  <c r="I17" i="27"/>
  <c r="H17" i="27"/>
  <c r="K16" i="27"/>
  <c r="J16" i="27"/>
  <c r="I16" i="27"/>
  <c r="H16" i="27"/>
  <c r="K15" i="27"/>
  <c r="L15" i="27" s="1"/>
  <c r="J15" i="27"/>
  <c r="H15" i="27"/>
  <c r="I15" i="27" s="1"/>
  <c r="K14" i="27"/>
  <c r="J14" i="27"/>
  <c r="L14" i="27" s="1"/>
  <c r="H14" i="27"/>
  <c r="I14" i="27" s="1"/>
  <c r="K13" i="27"/>
  <c r="J13" i="27"/>
  <c r="L13" i="27" s="1"/>
  <c r="H13" i="27"/>
  <c r="I13" i="27" s="1"/>
  <c r="K12" i="27"/>
  <c r="J12" i="27"/>
  <c r="L12" i="27" s="1"/>
  <c r="H12" i="27"/>
  <c r="I12" i="27" s="1"/>
  <c r="K11" i="27"/>
  <c r="L11" i="27" s="1"/>
  <c r="J11" i="27"/>
  <c r="H11" i="27"/>
  <c r="I11" i="27" s="1"/>
  <c r="K10" i="27"/>
  <c r="J10" i="27"/>
  <c r="L10" i="27" s="1"/>
  <c r="H10" i="27"/>
  <c r="I10" i="27" s="1"/>
  <c r="K9" i="27"/>
  <c r="J9" i="27"/>
  <c r="L9" i="27" s="1"/>
  <c r="H9" i="27"/>
  <c r="I9" i="27" s="1"/>
  <c r="K8" i="27"/>
  <c r="J8" i="27"/>
  <c r="L8" i="27" s="1"/>
  <c r="H8" i="27"/>
  <c r="I8" i="27" s="1"/>
  <c r="K7" i="27"/>
  <c r="J7" i="27"/>
  <c r="H7" i="27"/>
  <c r="I7" i="27" s="1"/>
  <c r="K6" i="27"/>
  <c r="J6" i="27"/>
  <c r="L6" i="27" s="1"/>
  <c r="H6" i="27"/>
  <c r="I6" i="27" s="1"/>
  <c r="K5" i="27"/>
  <c r="J5" i="27"/>
  <c r="I5" i="27"/>
  <c r="H5" i="27"/>
  <c r="K88" i="26"/>
  <c r="J88" i="26"/>
  <c r="H88" i="26"/>
  <c r="I88" i="26" s="1"/>
  <c r="K87" i="26"/>
  <c r="J87" i="26"/>
  <c r="L87" i="26" s="1"/>
  <c r="H87" i="26"/>
  <c r="I87" i="26" s="1"/>
  <c r="K86" i="26"/>
  <c r="L86" i="26" s="1"/>
  <c r="J86" i="26"/>
  <c r="H86" i="26"/>
  <c r="I86" i="26" s="1"/>
  <c r="K85" i="26"/>
  <c r="J85" i="26"/>
  <c r="L85" i="26" s="1"/>
  <c r="H85" i="26"/>
  <c r="I85" i="26" s="1"/>
  <c r="K84" i="26"/>
  <c r="J84" i="26"/>
  <c r="H84" i="26"/>
  <c r="I84" i="26" s="1"/>
  <c r="K83" i="26"/>
  <c r="J83" i="26"/>
  <c r="H83" i="26"/>
  <c r="I83" i="26" s="1"/>
  <c r="K82" i="26"/>
  <c r="J82" i="26"/>
  <c r="H82" i="26"/>
  <c r="I82" i="26" s="1"/>
  <c r="K81" i="26"/>
  <c r="J81" i="26"/>
  <c r="H81" i="26"/>
  <c r="I81" i="26" s="1"/>
  <c r="K80" i="26"/>
  <c r="J80" i="26"/>
  <c r="H80" i="26"/>
  <c r="I80" i="26" s="1"/>
  <c r="K79" i="26"/>
  <c r="J79" i="26"/>
  <c r="H79" i="26"/>
  <c r="I79" i="26" s="1"/>
  <c r="K78" i="26"/>
  <c r="J78" i="26"/>
  <c r="H78" i="26"/>
  <c r="I78" i="26" s="1"/>
  <c r="K77" i="26"/>
  <c r="J77" i="26"/>
  <c r="H77" i="26"/>
  <c r="I77" i="26" s="1"/>
  <c r="K76" i="26"/>
  <c r="J76" i="26"/>
  <c r="H76" i="26"/>
  <c r="I76" i="26" s="1"/>
  <c r="K74" i="26"/>
  <c r="J74" i="26"/>
  <c r="H74" i="26"/>
  <c r="I74" i="26" s="1"/>
  <c r="K73" i="26"/>
  <c r="J73" i="26"/>
  <c r="H73" i="26"/>
  <c r="I73" i="26" s="1"/>
  <c r="K72" i="26"/>
  <c r="J72" i="26"/>
  <c r="H72" i="26"/>
  <c r="I72" i="26" s="1"/>
  <c r="K71" i="26"/>
  <c r="J71" i="26"/>
  <c r="H71" i="26"/>
  <c r="I71" i="26" s="1"/>
  <c r="K70" i="26"/>
  <c r="J70" i="26"/>
  <c r="H70" i="26"/>
  <c r="I70" i="26" s="1"/>
  <c r="K69" i="26"/>
  <c r="J69" i="26"/>
  <c r="H69" i="26"/>
  <c r="I69" i="26" s="1"/>
  <c r="K68" i="26"/>
  <c r="J68" i="26"/>
  <c r="H68" i="26"/>
  <c r="I68" i="26" s="1"/>
  <c r="K67" i="26"/>
  <c r="J67" i="26"/>
  <c r="H67" i="26"/>
  <c r="I67" i="26" s="1"/>
  <c r="K66" i="26"/>
  <c r="J66" i="26"/>
  <c r="H66" i="26"/>
  <c r="I66" i="26" s="1"/>
  <c r="K65" i="26"/>
  <c r="J65" i="26"/>
  <c r="H65" i="26"/>
  <c r="I65" i="26" s="1"/>
  <c r="K64" i="26"/>
  <c r="J64" i="26"/>
  <c r="H64" i="26"/>
  <c r="I64" i="26" s="1"/>
  <c r="K63" i="26"/>
  <c r="J63" i="26"/>
  <c r="H63" i="26"/>
  <c r="I63" i="26" s="1"/>
  <c r="K61" i="26"/>
  <c r="J61" i="26"/>
  <c r="H61" i="26"/>
  <c r="I61" i="26" s="1"/>
  <c r="K60" i="26"/>
  <c r="J60" i="26"/>
  <c r="H60" i="26"/>
  <c r="I60" i="26" s="1"/>
  <c r="K59" i="26"/>
  <c r="J59" i="26"/>
  <c r="H59" i="26"/>
  <c r="I59" i="26" s="1"/>
  <c r="K58" i="26"/>
  <c r="J58" i="26"/>
  <c r="H58" i="26"/>
  <c r="I58" i="26" s="1"/>
  <c r="K57" i="26"/>
  <c r="J57" i="26"/>
  <c r="H57" i="26"/>
  <c r="I57" i="26" s="1"/>
  <c r="K56" i="26"/>
  <c r="J56" i="26"/>
  <c r="H56" i="26"/>
  <c r="I56" i="26" s="1"/>
  <c r="K55" i="26"/>
  <c r="J55" i="26"/>
  <c r="H55" i="26"/>
  <c r="I55" i="26" s="1"/>
  <c r="K54" i="26"/>
  <c r="J54" i="26"/>
  <c r="H54" i="26"/>
  <c r="I54" i="26" s="1"/>
  <c r="K53" i="26"/>
  <c r="J53" i="26"/>
  <c r="H53" i="26"/>
  <c r="I53" i="26" s="1"/>
  <c r="K52" i="26"/>
  <c r="J52" i="26"/>
  <c r="H52" i="26"/>
  <c r="I52" i="26" s="1"/>
  <c r="K50" i="26"/>
  <c r="J50" i="26"/>
  <c r="H50" i="26"/>
  <c r="I50" i="26" s="1"/>
  <c r="K49" i="26"/>
  <c r="J49" i="26"/>
  <c r="H49" i="26"/>
  <c r="I49" i="26" s="1"/>
  <c r="K48" i="26"/>
  <c r="J48" i="26"/>
  <c r="H48" i="26"/>
  <c r="I48" i="26" s="1"/>
  <c r="K47" i="26"/>
  <c r="J47" i="26"/>
  <c r="H47" i="26"/>
  <c r="I47" i="26" s="1"/>
  <c r="K46" i="26"/>
  <c r="J46" i="26"/>
  <c r="H46" i="26"/>
  <c r="I46" i="26" s="1"/>
  <c r="K45" i="26"/>
  <c r="J45" i="26"/>
  <c r="H45" i="26"/>
  <c r="I45" i="26" s="1"/>
  <c r="K44" i="26"/>
  <c r="J44" i="26"/>
  <c r="H44" i="26"/>
  <c r="I44" i="26" s="1"/>
  <c r="K42" i="26"/>
  <c r="J42" i="26"/>
  <c r="H42" i="26"/>
  <c r="I42" i="26" s="1"/>
  <c r="K41" i="26"/>
  <c r="J41" i="26"/>
  <c r="H41" i="26"/>
  <c r="I41" i="26" s="1"/>
  <c r="K40" i="26"/>
  <c r="J40" i="26"/>
  <c r="H40" i="26"/>
  <c r="I40" i="26" s="1"/>
  <c r="K39" i="26"/>
  <c r="J39" i="26"/>
  <c r="H39" i="26"/>
  <c r="I39" i="26" s="1"/>
  <c r="K38" i="26"/>
  <c r="J38" i="26"/>
  <c r="H38" i="26"/>
  <c r="I38" i="26" s="1"/>
  <c r="K36" i="26"/>
  <c r="J36" i="26"/>
  <c r="H36" i="26"/>
  <c r="I36" i="26" s="1"/>
  <c r="K35" i="26"/>
  <c r="J35" i="26"/>
  <c r="H35" i="26"/>
  <c r="I35" i="26" s="1"/>
  <c r="K34" i="26"/>
  <c r="J34" i="26"/>
  <c r="H34" i="26"/>
  <c r="I34" i="26" s="1"/>
  <c r="K33" i="26"/>
  <c r="J33" i="26"/>
  <c r="H33" i="26"/>
  <c r="I33" i="26" s="1"/>
  <c r="K32" i="26"/>
  <c r="J32" i="26"/>
  <c r="H32" i="26"/>
  <c r="I32" i="26" s="1"/>
  <c r="K31" i="26"/>
  <c r="J31" i="26"/>
  <c r="H31" i="26"/>
  <c r="I31" i="26" s="1"/>
  <c r="K30" i="26"/>
  <c r="J30" i="26"/>
  <c r="H30" i="26"/>
  <c r="I30" i="26" s="1"/>
  <c r="K29" i="26"/>
  <c r="J29" i="26"/>
  <c r="H29" i="26"/>
  <c r="I29" i="26" s="1"/>
  <c r="K28" i="26"/>
  <c r="J28" i="26"/>
  <c r="H28" i="26"/>
  <c r="I28" i="26" s="1"/>
  <c r="K27" i="26"/>
  <c r="J27" i="26"/>
  <c r="H27" i="26"/>
  <c r="I27" i="26" s="1"/>
  <c r="K26" i="26"/>
  <c r="J26" i="26"/>
  <c r="H26" i="26"/>
  <c r="I26" i="26" s="1"/>
  <c r="K25" i="26"/>
  <c r="J25" i="26"/>
  <c r="H25" i="26"/>
  <c r="I25" i="26" s="1"/>
  <c r="K23" i="26"/>
  <c r="J23" i="26"/>
  <c r="H23" i="26"/>
  <c r="I23" i="26" s="1"/>
  <c r="K22" i="26"/>
  <c r="J22" i="26"/>
  <c r="H22" i="26"/>
  <c r="I22" i="26" s="1"/>
  <c r="K21" i="26"/>
  <c r="J21" i="26"/>
  <c r="H21" i="26"/>
  <c r="I21" i="26" s="1"/>
  <c r="K20" i="26"/>
  <c r="J20" i="26"/>
  <c r="H20" i="26"/>
  <c r="I20" i="26" s="1"/>
  <c r="K19" i="26"/>
  <c r="J19" i="26"/>
  <c r="H19" i="26"/>
  <c r="I19" i="26" s="1"/>
  <c r="K18" i="26"/>
  <c r="J18" i="26"/>
  <c r="H18" i="26"/>
  <c r="I18" i="26" s="1"/>
  <c r="K16" i="26"/>
  <c r="J16" i="26"/>
  <c r="H16" i="26"/>
  <c r="I16" i="26" s="1"/>
  <c r="K15" i="26"/>
  <c r="J15" i="26"/>
  <c r="H15" i="26"/>
  <c r="I15" i="26" s="1"/>
  <c r="K14" i="26"/>
  <c r="J14" i="26"/>
  <c r="H14" i="26"/>
  <c r="I14" i="26" s="1"/>
  <c r="K13" i="26"/>
  <c r="J13" i="26"/>
  <c r="H13" i="26"/>
  <c r="I13" i="26" s="1"/>
  <c r="K12" i="26"/>
  <c r="J12" i="26"/>
  <c r="H12" i="26"/>
  <c r="I12" i="26" s="1"/>
  <c r="K11" i="26"/>
  <c r="J11" i="26"/>
  <c r="H11" i="26"/>
  <c r="I11" i="26" s="1"/>
  <c r="K10" i="26"/>
  <c r="J10" i="26"/>
  <c r="H10" i="26"/>
  <c r="I10" i="26" s="1"/>
  <c r="K9" i="26"/>
  <c r="J9" i="26"/>
  <c r="H9" i="26"/>
  <c r="I9" i="26" s="1"/>
  <c r="K8" i="26"/>
  <c r="J8" i="26"/>
  <c r="H8" i="26"/>
  <c r="I8" i="26" s="1"/>
  <c r="K7" i="26"/>
  <c r="J7" i="26"/>
  <c r="H7" i="26"/>
  <c r="I7" i="26" s="1"/>
  <c r="K6" i="26"/>
  <c r="J6" i="26"/>
  <c r="H6" i="26"/>
  <c r="I6" i="26" s="1"/>
  <c r="K5" i="26"/>
  <c r="J5" i="26"/>
  <c r="H5" i="26"/>
  <c r="I5" i="26" s="1"/>
  <c r="K6" i="18"/>
  <c r="K7" i="18"/>
  <c r="K8" i="18"/>
  <c r="K9" i="18"/>
  <c r="K10" i="18"/>
  <c r="K11" i="18"/>
  <c r="K12" i="18"/>
  <c r="K13" i="18"/>
  <c r="K14" i="18"/>
  <c r="K15" i="18"/>
  <c r="K16" i="18"/>
  <c r="K17" i="18"/>
  <c r="K18" i="18"/>
  <c r="K19" i="18"/>
  <c r="K20" i="18"/>
  <c r="K21" i="18"/>
  <c r="K22" i="18"/>
  <c r="K23" i="18"/>
  <c r="K24" i="18"/>
  <c r="K25" i="18"/>
  <c r="K26" i="18"/>
  <c r="K27" i="18"/>
  <c r="K28" i="18"/>
  <c r="K29" i="18"/>
  <c r="K30" i="18"/>
  <c r="K31" i="18"/>
  <c r="K32" i="18"/>
  <c r="K33" i="18"/>
  <c r="K34" i="18"/>
  <c r="K35" i="18"/>
  <c r="K36" i="18"/>
  <c r="K37" i="18"/>
  <c r="K38" i="18"/>
  <c r="K39" i="18"/>
  <c r="K40" i="18"/>
  <c r="K41" i="18"/>
  <c r="K42" i="18"/>
  <c r="K43" i="18"/>
  <c r="K44" i="18"/>
  <c r="K45" i="18"/>
  <c r="K46" i="18"/>
  <c r="K47" i="18"/>
  <c r="K48" i="18"/>
  <c r="K49" i="18"/>
  <c r="K50" i="18"/>
  <c r="K51" i="18"/>
  <c r="K52" i="18"/>
  <c r="K53" i="18"/>
  <c r="K54" i="18"/>
  <c r="K55" i="18"/>
  <c r="K56" i="18"/>
  <c r="K5" i="18"/>
  <c r="K57" i="18"/>
  <c r="K58" i="18"/>
  <c r="K59" i="18"/>
  <c r="K60" i="18"/>
  <c r="K61" i="18"/>
  <c r="K62" i="18"/>
  <c r="K63" i="18"/>
  <c r="K64" i="18"/>
  <c r="K65" i="18"/>
  <c r="K66" i="18"/>
  <c r="K67" i="18"/>
  <c r="K68" i="18"/>
  <c r="K69" i="18"/>
  <c r="K70" i="18"/>
  <c r="K71" i="18"/>
  <c r="K72" i="18"/>
  <c r="K73" i="18"/>
  <c r="K74" i="18"/>
  <c r="K75" i="18"/>
  <c r="K76" i="18"/>
  <c r="K77" i="18"/>
  <c r="K78" i="18"/>
  <c r="K79" i="18"/>
  <c r="K80" i="18"/>
  <c r="K81" i="18"/>
  <c r="L12" i="26" l="1"/>
  <c r="L28" i="26"/>
  <c r="L39" i="26"/>
  <c r="L55" i="26"/>
  <c r="L59" i="26"/>
  <c r="L66" i="26"/>
  <c r="L70" i="26"/>
  <c r="L74" i="26"/>
  <c r="L83" i="26"/>
  <c r="L88" i="26"/>
  <c r="L5" i="27"/>
  <c r="L7" i="27"/>
  <c r="L11" i="28"/>
  <c r="L19" i="28"/>
  <c r="L27" i="28"/>
  <c r="L35" i="28"/>
  <c r="L43" i="28"/>
  <c r="L48" i="28"/>
  <c r="L51" i="28"/>
  <c r="L56" i="28"/>
  <c r="L57" i="28"/>
  <c r="L59" i="28"/>
  <c r="L64" i="28"/>
  <c r="L65" i="28"/>
  <c r="L67" i="28"/>
  <c r="L16" i="27"/>
  <c r="L17" i="27"/>
  <c r="L19" i="27"/>
  <c r="L24" i="27"/>
  <c r="L25" i="27"/>
  <c r="L27" i="27"/>
  <c r="L32" i="27"/>
  <c r="L33" i="27"/>
  <c r="L35" i="27"/>
  <c r="L40" i="27"/>
  <c r="L41" i="27"/>
  <c r="L43" i="27"/>
  <c r="L48" i="27"/>
  <c r="L49" i="27"/>
  <c r="L51" i="27"/>
  <c r="L56" i="27"/>
  <c r="L57" i="27"/>
  <c r="L59" i="27"/>
  <c r="L64" i="27"/>
  <c r="L65" i="27"/>
  <c r="L67" i="27"/>
  <c r="L72" i="27"/>
  <c r="L73" i="27"/>
  <c r="L75" i="27"/>
  <c r="L80" i="27"/>
  <c r="L81" i="27"/>
  <c r="L7" i="28"/>
  <c r="L15" i="28"/>
  <c r="L23" i="28"/>
  <c r="L31" i="28"/>
  <c r="L79" i="28"/>
  <c r="L80" i="28"/>
  <c r="L81" i="28"/>
  <c r="L57" i="26"/>
  <c r="L46" i="26"/>
  <c r="L10" i="26"/>
  <c r="L19" i="26"/>
  <c r="L23" i="26"/>
  <c r="L22" i="26"/>
  <c r="L36" i="26"/>
  <c r="L31" i="26"/>
  <c r="L41" i="26"/>
  <c r="L40" i="26"/>
  <c r="L49" i="26"/>
  <c r="L64" i="26"/>
  <c r="L72" i="26"/>
  <c r="L77" i="26"/>
  <c r="L81" i="26"/>
  <c r="L80" i="26"/>
  <c r="L82" i="26"/>
  <c r="L76" i="26"/>
  <c r="J89" i="26"/>
  <c r="L78" i="26"/>
  <c r="L79" i="26"/>
  <c r="L84" i="26"/>
  <c r="L67" i="26"/>
  <c r="L71" i="26"/>
  <c r="L58" i="26"/>
  <c r="L48" i="26"/>
  <c r="L21" i="26"/>
  <c r="L30" i="26"/>
  <c r="L5" i="26"/>
  <c r="L13" i="26"/>
  <c r="J75" i="26"/>
  <c r="J43" i="26"/>
  <c r="J62" i="26"/>
  <c r="L33" i="26"/>
  <c r="J51" i="26"/>
  <c r="J37" i="26"/>
  <c r="L14" i="26"/>
  <c r="J24" i="26"/>
  <c r="L6" i="26"/>
  <c r="J17" i="26"/>
  <c r="L7" i="26"/>
  <c r="L32" i="26"/>
  <c r="L52" i="26"/>
  <c r="L69" i="26"/>
  <c r="L73" i="26"/>
  <c r="L25" i="26"/>
  <c r="L50" i="26"/>
  <c r="L68" i="26"/>
  <c r="L15" i="26"/>
  <c r="L42" i="26"/>
  <c r="L60" i="26"/>
  <c r="L16" i="26"/>
  <c r="L18" i="26"/>
  <c r="L20" i="26"/>
  <c r="L34" i="26"/>
  <c r="L35" i="26"/>
  <c r="L38" i="26"/>
  <c r="L53" i="26"/>
  <c r="L54" i="26"/>
  <c r="L56" i="26"/>
  <c r="L8" i="26"/>
  <c r="L9" i="26"/>
  <c r="L11" i="26"/>
  <c r="L26" i="26"/>
  <c r="L27" i="26"/>
  <c r="L29" i="26"/>
  <c r="L44" i="26"/>
  <c r="L45" i="26"/>
  <c r="L47" i="26"/>
  <c r="L61" i="26"/>
  <c r="L63" i="26"/>
  <c r="L65" i="26"/>
  <c r="J6" i="18"/>
  <c r="L6" i="18" s="1"/>
  <c r="J7" i="18"/>
  <c r="L7" i="18" s="1"/>
  <c r="J8" i="18"/>
  <c r="L8" i="18" s="1"/>
  <c r="J9" i="18"/>
  <c r="L9" i="18" s="1"/>
  <c r="J10" i="18"/>
  <c r="L10" i="18" s="1"/>
  <c r="J11" i="18"/>
  <c r="L11" i="18" s="1"/>
  <c r="J12" i="18"/>
  <c r="L12" i="18" s="1"/>
  <c r="J13" i="18"/>
  <c r="L13" i="18" s="1"/>
  <c r="J14" i="18"/>
  <c r="L14" i="18" s="1"/>
  <c r="J15" i="18"/>
  <c r="L15" i="18" s="1"/>
  <c r="J16" i="18"/>
  <c r="L16" i="18" s="1"/>
  <c r="J17" i="18"/>
  <c r="L17" i="18" s="1"/>
  <c r="J18" i="18"/>
  <c r="L18" i="18" s="1"/>
  <c r="J19" i="18"/>
  <c r="L19" i="18" s="1"/>
  <c r="J20" i="18"/>
  <c r="L20" i="18" s="1"/>
  <c r="J21" i="18"/>
  <c r="L21" i="18" s="1"/>
  <c r="J22" i="18"/>
  <c r="L22" i="18" s="1"/>
  <c r="J23" i="18"/>
  <c r="L23" i="18" s="1"/>
  <c r="J24" i="18"/>
  <c r="L24" i="18" s="1"/>
  <c r="J25" i="18"/>
  <c r="L25" i="18" s="1"/>
  <c r="J26" i="18"/>
  <c r="L26" i="18" s="1"/>
  <c r="J27" i="18"/>
  <c r="L27" i="18" s="1"/>
  <c r="J28" i="18"/>
  <c r="L28" i="18" s="1"/>
  <c r="J29" i="18"/>
  <c r="L29" i="18" s="1"/>
  <c r="J30" i="18"/>
  <c r="L30" i="18" s="1"/>
  <c r="J31" i="18"/>
  <c r="L31" i="18" s="1"/>
  <c r="J32" i="18"/>
  <c r="L32" i="18" s="1"/>
  <c r="J33" i="18"/>
  <c r="L33" i="18" s="1"/>
  <c r="J34" i="18"/>
  <c r="L34" i="18" s="1"/>
  <c r="J35" i="18"/>
  <c r="L35" i="18" s="1"/>
  <c r="J36" i="18"/>
  <c r="L36" i="18" s="1"/>
  <c r="J37" i="18"/>
  <c r="L37" i="18" s="1"/>
  <c r="J38" i="18"/>
  <c r="L38" i="18" s="1"/>
  <c r="J39" i="18"/>
  <c r="L39" i="18" s="1"/>
  <c r="J40" i="18"/>
  <c r="L40" i="18" s="1"/>
  <c r="J41" i="18"/>
  <c r="L41" i="18" s="1"/>
  <c r="J42" i="18"/>
  <c r="L42" i="18" s="1"/>
  <c r="J43" i="18"/>
  <c r="L43" i="18" s="1"/>
  <c r="J44" i="18"/>
  <c r="L44" i="18" s="1"/>
  <c r="J45" i="18"/>
  <c r="L45" i="18" s="1"/>
  <c r="J46" i="18"/>
  <c r="L46" i="18" s="1"/>
  <c r="J47" i="18"/>
  <c r="L47" i="18" s="1"/>
  <c r="J48" i="18"/>
  <c r="L48" i="18" s="1"/>
  <c r="J49" i="18"/>
  <c r="L49" i="18" s="1"/>
  <c r="J50" i="18"/>
  <c r="L50" i="18" s="1"/>
  <c r="J51" i="18"/>
  <c r="L51" i="18" s="1"/>
  <c r="J52" i="18"/>
  <c r="L52" i="18" s="1"/>
  <c r="J53" i="18"/>
  <c r="L53" i="18" s="1"/>
  <c r="J54" i="18"/>
  <c r="L54" i="18" s="1"/>
  <c r="J55" i="18"/>
  <c r="L55" i="18" s="1"/>
  <c r="J56" i="18"/>
  <c r="L56" i="18" s="1"/>
  <c r="J57" i="18"/>
  <c r="L57" i="18" s="1"/>
  <c r="J58" i="18"/>
  <c r="L58" i="18" s="1"/>
  <c r="J59" i="18"/>
  <c r="L59" i="18" s="1"/>
  <c r="J60" i="18"/>
  <c r="L60" i="18" s="1"/>
  <c r="J61" i="18"/>
  <c r="L61" i="18" s="1"/>
  <c r="J62" i="18"/>
  <c r="L62" i="18" s="1"/>
  <c r="J63" i="18"/>
  <c r="L63" i="18" s="1"/>
  <c r="J64" i="18"/>
  <c r="L64" i="18" s="1"/>
  <c r="J65" i="18"/>
  <c r="L65" i="18" s="1"/>
  <c r="J66" i="18"/>
  <c r="L66" i="18" s="1"/>
  <c r="J67" i="18"/>
  <c r="L67" i="18" s="1"/>
  <c r="J68" i="18"/>
  <c r="L68" i="18" s="1"/>
  <c r="J69" i="18"/>
  <c r="L69" i="18" s="1"/>
  <c r="J70" i="18"/>
  <c r="L70" i="18" s="1"/>
  <c r="J71" i="18"/>
  <c r="L71" i="18" s="1"/>
  <c r="J72" i="18"/>
  <c r="L72" i="18" s="1"/>
  <c r="J73" i="18"/>
  <c r="L73" i="18" s="1"/>
  <c r="J74" i="18"/>
  <c r="L74" i="18" s="1"/>
  <c r="J75" i="18"/>
  <c r="L75" i="18" s="1"/>
  <c r="J76" i="18"/>
  <c r="L76" i="18" s="1"/>
  <c r="J77" i="18"/>
  <c r="L77" i="18" s="1"/>
  <c r="J78" i="18"/>
  <c r="L78" i="18" s="1"/>
  <c r="J79" i="18"/>
  <c r="L79" i="18" s="1"/>
  <c r="J80" i="18"/>
  <c r="L80" i="18" s="1"/>
  <c r="J81" i="18"/>
  <c r="L81" i="18" s="1"/>
  <c r="J5" i="18"/>
  <c r="H6" i="18"/>
  <c r="I6" i="18" s="1"/>
  <c r="H7" i="18"/>
  <c r="I7" i="18" s="1"/>
  <c r="H8" i="18"/>
  <c r="I8" i="18" s="1"/>
  <c r="H9" i="18"/>
  <c r="I9" i="18" s="1"/>
  <c r="H10" i="18"/>
  <c r="I10" i="18" s="1"/>
  <c r="H11" i="18"/>
  <c r="I11" i="18" s="1"/>
  <c r="H12" i="18"/>
  <c r="I12" i="18" s="1"/>
  <c r="H13" i="18"/>
  <c r="I13" i="18" s="1"/>
  <c r="H14" i="18"/>
  <c r="I14" i="18" s="1"/>
  <c r="H15" i="18"/>
  <c r="I15" i="18" s="1"/>
  <c r="H16" i="18"/>
  <c r="I16" i="18" s="1"/>
  <c r="H17" i="18"/>
  <c r="I17" i="18" s="1"/>
  <c r="H18" i="18"/>
  <c r="I18" i="18" s="1"/>
  <c r="H19" i="18"/>
  <c r="I19" i="18" s="1"/>
  <c r="H20" i="18"/>
  <c r="I20" i="18" s="1"/>
  <c r="H21" i="18"/>
  <c r="I21" i="18" s="1"/>
  <c r="H22" i="18"/>
  <c r="I22" i="18" s="1"/>
  <c r="H23" i="18"/>
  <c r="I23" i="18" s="1"/>
  <c r="H24" i="18"/>
  <c r="I24" i="18" s="1"/>
  <c r="H25" i="18"/>
  <c r="I25" i="18" s="1"/>
  <c r="H26" i="18"/>
  <c r="I26" i="18" s="1"/>
  <c r="H27" i="18"/>
  <c r="I27" i="18" s="1"/>
  <c r="H28" i="18"/>
  <c r="I28" i="18" s="1"/>
  <c r="H29" i="18"/>
  <c r="I29" i="18" s="1"/>
  <c r="H30" i="18"/>
  <c r="I30" i="18" s="1"/>
  <c r="H31" i="18"/>
  <c r="I31" i="18" s="1"/>
  <c r="H32" i="18"/>
  <c r="I32" i="18" s="1"/>
  <c r="H33" i="18"/>
  <c r="I33" i="18" s="1"/>
  <c r="H34" i="18"/>
  <c r="I34" i="18" s="1"/>
  <c r="H35" i="18"/>
  <c r="I35" i="18" s="1"/>
  <c r="H36" i="18"/>
  <c r="I36" i="18" s="1"/>
  <c r="H37" i="18"/>
  <c r="I37" i="18" s="1"/>
  <c r="H38" i="18"/>
  <c r="I38" i="18" s="1"/>
  <c r="H39" i="18"/>
  <c r="I39" i="18" s="1"/>
  <c r="H40" i="18"/>
  <c r="I40" i="18" s="1"/>
  <c r="H41" i="18"/>
  <c r="I41" i="18" s="1"/>
  <c r="H42" i="18"/>
  <c r="I42" i="18" s="1"/>
  <c r="H43" i="18"/>
  <c r="I43" i="18" s="1"/>
  <c r="H44" i="18"/>
  <c r="I44" i="18" s="1"/>
  <c r="H45" i="18"/>
  <c r="I45" i="18" s="1"/>
  <c r="H46" i="18"/>
  <c r="I46" i="18" s="1"/>
  <c r="H47" i="18"/>
  <c r="I47" i="18" s="1"/>
  <c r="H48" i="18"/>
  <c r="I48" i="18" s="1"/>
  <c r="H49" i="18"/>
  <c r="I49" i="18" s="1"/>
  <c r="H50" i="18"/>
  <c r="I50" i="18" s="1"/>
  <c r="H51" i="18"/>
  <c r="I51" i="18" s="1"/>
  <c r="H52" i="18"/>
  <c r="I52" i="18" s="1"/>
  <c r="H53" i="18"/>
  <c r="I53" i="18" s="1"/>
  <c r="H54" i="18"/>
  <c r="I54" i="18" s="1"/>
  <c r="H55" i="18"/>
  <c r="I55" i="18" s="1"/>
  <c r="H56" i="18"/>
  <c r="I56" i="18" s="1"/>
  <c r="H57" i="18"/>
  <c r="I57" i="18" s="1"/>
  <c r="H58" i="18"/>
  <c r="I58" i="18" s="1"/>
  <c r="H59" i="18"/>
  <c r="I59" i="18" s="1"/>
  <c r="H60" i="18"/>
  <c r="I60" i="18" s="1"/>
  <c r="H61" i="18"/>
  <c r="I61" i="18" s="1"/>
  <c r="H62" i="18"/>
  <c r="I62" i="18" s="1"/>
  <c r="H63" i="18"/>
  <c r="I63" i="18" s="1"/>
  <c r="H64" i="18"/>
  <c r="I64" i="18" s="1"/>
  <c r="H65" i="18"/>
  <c r="I65" i="18" s="1"/>
  <c r="H66" i="18"/>
  <c r="I66" i="18" s="1"/>
  <c r="H67" i="18"/>
  <c r="I67" i="18" s="1"/>
  <c r="H68" i="18"/>
  <c r="I68" i="18" s="1"/>
  <c r="H69" i="18"/>
  <c r="I69" i="18" s="1"/>
  <c r="H70" i="18"/>
  <c r="I70" i="18" s="1"/>
  <c r="H71" i="18"/>
  <c r="I71" i="18" s="1"/>
  <c r="H72" i="18"/>
  <c r="I72" i="18" s="1"/>
  <c r="H73" i="18"/>
  <c r="I73" i="18" s="1"/>
  <c r="H74" i="18"/>
  <c r="I74" i="18" s="1"/>
  <c r="H75" i="18"/>
  <c r="I75" i="18" s="1"/>
  <c r="H76" i="18"/>
  <c r="I76" i="18" s="1"/>
  <c r="H77" i="18"/>
  <c r="I77" i="18" s="1"/>
  <c r="H78" i="18"/>
  <c r="I78" i="18" s="1"/>
  <c r="H79" i="18"/>
  <c r="I79" i="18" s="1"/>
  <c r="H80" i="18"/>
  <c r="I80" i="18" s="1"/>
  <c r="H81" i="18"/>
  <c r="I81" i="18" s="1"/>
  <c r="H5" i="18"/>
  <c r="I5" i="18" s="1"/>
  <c r="A107" i="18" l="1"/>
  <c r="L5" i="18"/>
  <c r="L89" i="26"/>
  <c r="J90" i="26"/>
  <c r="L75" i="26"/>
  <c r="L62" i="26"/>
  <c r="L51" i="26"/>
  <c r="L43" i="26"/>
  <c r="L37" i="26"/>
  <c r="L24" i="26"/>
  <c r="L17" i="26"/>
  <c r="D60" i="15"/>
  <c r="D51" i="15"/>
  <c r="D41" i="15"/>
  <c r="D27" i="15"/>
  <c r="D61" i="15" s="1"/>
  <c r="F49" i="22"/>
  <c r="K17" i="24"/>
  <c r="K11" i="24"/>
  <c r="K6" i="24"/>
  <c r="A104" i="18" l="1"/>
  <c r="H85" i="18"/>
  <c r="H93" i="18" s="1"/>
  <c r="L90" i="26"/>
  <c r="F3" i="24"/>
  <c r="F4" i="24"/>
  <c r="F5" i="24"/>
  <c r="F6" i="24"/>
  <c r="F7" i="24"/>
  <c r="F8" i="24"/>
  <c r="F9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39" i="24"/>
  <c r="F40" i="24"/>
  <c r="F41" i="24"/>
  <c r="F42" i="24"/>
  <c r="F43" i="24"/>
  <c r="F44" i="24"/>
  <c r="F45" i="24"/>
  <c r="F46" i="24"/>
  <c r="F47" i="24"/>
  <c r="F48" i="24"/>
  <c r="F49" i="24"/>
  <c r="F50" i="24"/>
  <c r="F51" i="24"/>
  <c r="F52" i="24"/>
  <c r="F53" i="24"/>
  <c r="F54" i="24"/>
  <c r="F55" i="24"/>
  <c r="F56" i="24"/>
  <c r="F56" i="23" l="1"/>
  <c r="F55" i="23"/>
  <c r="F54" i="23"/>
  <c r="F53" i="23"/>
  <c r="F52" i="23"/>
  <c r="F51" i="23"/>
  <c r="F50" i="23"/>
  <c r="F49" i="23"/>
  <c r="F48" i="23"/>
  <c r="F47" i="23"/>
  <c r="F46" i="23"/>
  <c r="F45" i="23"/>
  <c r="F44" i="23"/>
  <c r="F43" i="23"/>
  <c r="F42" i="23"/>
  <c r="F41" i="23"/>
  <c r="F40" i="23"/>
  <c r="F39" i="23"/>
  <c r="F38" i="23"/>
  <c r="F37" i="23"/>
  <c r="F36" i="23"/>
  <c r="F35" i="23"/>
  <c r="F34" i="23"/>
  <c r="F33" i="23"/>
  <c r="F32" i="23"/>
  <c r="F31" i="23"/>
  <c r="F30" i="23"/>
  <c r="F29" i="23"/>
  <c r="F28" i="23"/>
  <c r="F27" i="23"/>
  <c r="F26" i="23"/>
  <c r="F25" i="23"/>
  <c r="F24" i="23"/>
  <c r="F23" i="23"/>
  <c r="F22" i="23"/>
  <c r="F21" i="23"/>
  <c r="F20" i="23"/>
  <c r="F19" i="23"/>
  <c r="F18" i="23"/>
  <c r="F17" i="23"/>
  <c r="F16" i="23"/>
  <c r="F15" i="23"/>
  <c r="F14" i="23"/>
  <c r="F13" i="23"/>
  <c r="F12" i="23"/>
  <c r="F11" i="23"/>
  <c r="F10" i="23"/>
  <c r="F9" i="23"/>
  <c r="F8" i="23"/>
  <c r="F7" i="23"/>
  <c r="F6" i="23"/>
  <c r="F5" i="23"/>
  <c r="F4" i="23"/>
  <c r="F3" i="23"/>
  <c r="F56" i="22"/>
  <c r="F55" i="22"/>
  <c r="F54" i="22"/>
  <c r="F53" i="22"/>
  <c r="F52" i="22"/>
  <c r="F51" i="22"/>
  <c r="F50" i="22"/>
  <c r="F48" i="22"/>
  <c r="F47" i="22"/>
  <c r="F46" i="22"/>
  <c r="F45" i="22"/>
  <c r="F44" i="22"/>
  <c r="F43" i="22"/>
  <c r="F42" i="22"/>
  <c r="F41" i="22"/>
  <c r="F40" i="22"/>
  <c r="F39" i="22"/>
  <c r="F38" i="22"/>
  <c r="F37" i="22"/>
  <c r="F36" i="22"/>
  <c r="F35" i="22"/>
  <c r="F34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F10" i="22"/>
  <c r="F9" i="22"/>
  <c r="F8" i="22"/>
  <c r="F7" i="22"/>
  <c r="F6" i="22"/>
  <c r="F5" i="22"/>
  <c r="F4" i="22"/>
  <c r="F3" i="22"/>
  <c r="F4" i="15"/>
  <c r="F5" i="15"/>
  <c r="F42" i="15"/>
  <c r="F6" i="15"/>
  <c r="F7" i="15"/>
  <c r="F8" i="15"/>
  <c r="F9" i="15"/>
  <c r="F10" i="15"/>
  <c r="F11" i="15"/>
  <c r="F28" i="15"/>
  <c r="F29" i="15"/>
  <c r="F30" i="15"/>
  <c r="F31" i="15"/>
  <c r="F32" i="15"/>
  <c r="F33" i="15"/>
  <c r="F52" i="15"/>
  <c r="F34" i="15"/>
  <c r="F53" i="15"/>
  <c r="F12" i="15"/>
  <c r="F13" i="15"/>
  <c r="F54" i="15"/>
  <c r="F55" i="15"/>
  <c r="F43" i="15"/>
  <c r="F44" i="15"/>
  <c r="F45" i="15"/>
  <c r="F46" i="15"/>
  <c r="F47" i="15"/>
  <c r="F35" i="15"/>
  <c r="F56" i="15"/>
  <c r="F57" i="15"/>
  <c r="F58" i="15"/>
  <c r="F59" i="15"/>
  <c r="F14" i="15"/>
  <c r="F15" i="15"/>
  <c r="F16" i="15"/>
  <c r="F17" i="15"/>
  <c r="F48" i="15"/>
  <c r="F18" i="15"/>
  <c r="F19" i="15"/>
  <c r="F20" i="15"/>
  <c r="F21" i="15"/>
  <c r="F22" i="15"/>
  <c r="F23" i="15"/>
  <c r="F36" i="15"/>
  <c r="F24" i="15"/>
  <c r="F37" i="15"/>
  <c r="F49" i="15"/>
  <c r="F25" i="15"/>
  <c r="F50" i="15"/>
  <c r="F26" i="15"/>
  <c r="F38" i="15"/>
  <c r="F39" i="15"/>
  <c r="F40" i="15"/>
  <c r="F3" i="15"/>
  <c r="J7" i="13" l="1"/>
  <c r="J8" i="13"/>
  <c r="J9" i="13"/>
  <c r="J10" i="13"/>
  <c r="J11" i="13"/>
  <c r="J12" i="13"/>
  <c r="J13" i="13"/>
  <c r="J14" i="13"/>
  <c r="J6" i="13"/>
  <c r="I7" i="13"/>
  <c r="I8" i="13"/>
  <c r="I9" i="13"/>
  <c r="I10" i="13"/>
  <c r="I11" i="13"/>
  <c r="I12" i="13"/>
  <c r="I13" i="13"/>
  <c r="I14" i="13"/>
  <c r="I6" i="13"/>
  <c r="H7" i="13"/>
  <c r="H8" i="13"/>
  <c r="H9" i="13"/>
  <c r="H10" i="13"/>
  <c r="H11" i="13"/>
  <c r="H12" i="13"/>
  <c r="H13" i="13"/>
  <c r="H14" i="13"/>
  <c r="H6" i="13"/>
  <c r="G7" i="13"/>
  <c r="G8" i="13"/>
  <c r="G9" i="13"/>
  <c r="G10" i="13"/>
  <c r="G11" i="13"/>
  <c r="G12" i="13"/>
  <c r="G13" i="13"/>
  <c r="G14" i="13"/>
  <c r="G6" i="13"/>
  <c r="F7" i="13"/>
  <c r="F8" i="13"/>
  <c r="F9" i="13"/>
  <c r="F10" i="13"/>
  <c r="F11" i="13"/>
  <c r="F12" i="13"/>
  <c r="F13" i="13"/>
  <c r="F14" i="13"/>
  <c r="F6" i="13"/>
  <c r="E7" i="13"/>
  <c r="E8" i="13"/>
  <c r="E9" i="13"/>
  <c r="E10" i="13"/>
  <c r="E11" i="13"/>
  <c r="E12" i="13"/>
  <c r="E13" i="13"/>
  <c r="E14" i="13"/>
  <c r="E6" i="13"/>
  <c r="D7" i="13"/>
  <c r="D8" i="13"/>
  <c r="D9" i="13"/>
  <c r="D10" i="13"/>
  <c r="D11" i="13"/>
  <c r="D12" i="13"/>
  <c r="D13" i="13"/>
  <c r="D14" i="13"/>
  <c r="D6" i="13"/>
  <c r="C7" i="13"/>
  <c r="C8" i="13"/>
  <c r="C9" i="13"/>
  <c r="C10" i="13"/>
  <c r="C11" i="13"/>
  <c r="C12" i="13"/>
  <c r="C13" i="13"/>
  <c r="C14" i="13"/>
  <c r="C6" i="13"/>
  <c r="B7" i="13" l="1"/>
  <c r="B8" i="13"/>
  <c r="B9" i="13"/>
  <c r="B10" i="13"/>
  <c r="B11" i="13"/>
  <c r="B12" i="13"/>
  <c r="B13" i="13"/>
  <c r="B14" i="13"/>
  <c r="B6" i="13"/>
</calcChain>
</file>

<file path=xl/sharedStrings.xml><?xml version="1.0" encoding="utf-8"?>
<sst xmlns="http://schemas.openxmlformats.org/spreadsheetml/2006/main" count="2756" uniqueCount="436">
  <si>
    <t>Código</t>
  </si>
  <si>
    <t>Precio unitario</t>
  </si>
  <si>
    <t>Bebidas</t>
  </si>
  <si>
    <t>CODIGO</t>
  </si>
  <si>
    <t>PRODUCTO</t>
  </si>
  <si>
    <t>Nombre</t>
  </si>
  <si>
    <t>PELICULA</t>
  </si>
  <si>
    <t>GENERO</t>
  </si>
  <si>
    <t>CATEGORIA</t>
  </si>
  <si>
    <t>Lo que el viento se llevó</t>
  </si>
  <si>
    <t>Clásica</t>
  </si>
  <si>
    <t>Casa Blanca</t>
  </si>
  <si>
    <t>Infantil</t>
  </si>
  <si>
    <t>2001 Odisea del espacio</t>
  </si>
  <si>
    <t>C.Ficción</t>
  </si>
  <si>
    <t>PM16</t>
  </si>
  <si>
    <t>La guerra de las galaxias</t>
  </si>
  <si>
    <t>Rocky 1</t>
  </si>
  <si>
    <t>Acción</t>
  </si>
  <si>
    <t>PM13</t>
  </si>
  <si>
    <t>Rocky 2</t>
  </si>
  <si>
    <t>Rocky 3</t>
  </si>
  <si>
    <t>Rocky 4</t>
  </si>
  <si>
    <t>Rocky 5</t>
  </si>
  <si>
    <t>Enigma</t>
  </si>
  <si>
    <t>Suspenso</t>
  </si>
  <si>
    <t>IT</t>
  </si>
  <si>
    <t>Terror</t>
  </si>
  <si>
    <t>PM18</t>
  </si>
  <si>
    <t>ET</t>
  </si>
  <si>
    <t>La tiendita del horror</t>
  </si>
  <si>
    <t>Fantasía</t>
  </si>
  <si>
    <t>La mano que...</t>
  </si>
  <si>
    <t>Los tres mosqueteros</t>
  </si>
  <si>
    <t>Aventuras</t>
  </si>
  <si>
    <t>Viven</t>
  </si>
  <si>
    <t>Testimonial</t>
  </si>
  <si>
    <t>Romero</t>
  </si>
  <si>
    <t>La noche de los lápices</t>
  </si>
  <si>
    <t>Comedia</t>
  </si>
  <si>
    <t>Terminator II</t>
  </si>
  <si>
    <t>Time Cop</t>
  </si>
  <si>
    <t>Caligula</t>
  </si>
  <si>
    <t>Erotica</t>
  </si>
  <si>
    <t>Emanuelle</t>
  </si>
  <si>
    <t>9 semanas y media</t>
  </si>
  <si>
    <t>Atracción fatal</t>
  </si>
  <si>
    <t>Terminator I</t>
  </si>
  <si>
    <t>El rey león</t>
  </si>
  <si>
    <t>Aladdin</t>
  </si>
  <si>
    <t>Dia de la independencia</t>
  </si>
  <si>
    <t>Flores de acero</t>
  </si>
  <si>
    <t>Drama</t>
  </si>
  <si>
    <t>Sopa de gemelas</t>
  </si>
  <si>
    <t>Despabilate amor</t>
  </si>
  <si>
    <t>Sopa de jabón</t>
  </si>
  <si>
    <t>La carta</t>
  </si>
  <si>
    <t>55 dias en Pekin</t>
  </si>
  <si>
    <t>Belica</t>
  </si>
  <si>
    <t>Sálvate si puedes</t>
  </si>
  <si>
    <t>Mi pie izquierdo</t>
  </si>
  <si>
    <t>El reina africana</t>
  </si>
  <si>
    <t>Mi vida</t>
  </si>
  <si>
    <t>El día después</t>
  </si>
  <si>
    <t>Pocahontas</t>
  </si>
  <si>
    <t>Epidemia</t>
  </si>
  <si>
    <t>El nombre de la rosa</t>
  </si>
  <si>
    <t>El bosque petrificado</t>
  </si>
  <si>
    <t>2010 el año que...</t>
  </si>
  <si>
    <t>Copycat</t>
  </si>
  <si>
    <t>ATP</t>
  </si>
  <si>
    <t>Categoría</t>
  </si>
  <si>
    <t>Total Bruto</t>
  </si>
  <si>
    <t>RODRIGUEZ</t>
  </si>
  <si>
    <t>PEREZ</t>
  </si>
  <si>
    <t>Proveedor</t>
  </si>
  <si>
    <t>Cantidad por unidad</t>
  </si>
  <si>
    <t>Unidades en existencia</t>
  </si>
  <si>
    <t>Nueva compra</t>
  </si>
  <si>
    <t>Costo Almacenamiento</t>
  </si>
  <si>
    <t>Total Neto</t>
  </si>
  <si>
    <t>Té Dharamsala</t>
  </si>
  <si>
    <t>Exotic Liquids</t>
  </si>
  <si>
    <t>10 cajas x 20 bolsas</t>
  </si>
  <si>
    <t>Cerveza tibetana Barley</t>
  </si>
  <si>
    <t>24 - bot. 12 l</t>
  </si>
  <si>
    <t>Refresco Guaraná Fantástica</t>
  </si>
  <si>
    <t>Refrescos Americanas LTDA</t>
  </si>
  <si>
    <t>12 - latas 355 ml</t>
  </si>
  <si>
    <t>Cerveza Sasquatch</t>
  </si>
  <si>
    <t>Bigfoot Breweries</t>
  </si>
  <si>
    <t>Cerveza negra Steeleye</t>
  </si>
  <si>
    <t>Vino Côte de Blaye</t>
  </si>
  <si>
    <t>Aux joyeux ecclésiastiques</t>
  </si>
  <si>
    <t>12 - bot. 75 cl</t>
  </si>
  <si>
    <t>Licor verde Chartreuse</t>
  </si>
  <si>
    <t>750 cc por bot.</t>
  </si>
  <si>
    <t>Café de Malasia</t>
  </si>
  <si>
    <t>Leka Trading</t>
  </si>
  <si>
    <t>16 - latas 500 g</t>
  </si>
  <si>
    <t>Cerveza Laughing Lumberjack</t>
  </si>
  <si>
    <t>Cerveza Outback</t>
  </si>
  <si>
    <t>Pavlova, Ltd.</t>
  </si>
  <si>
    <t>24 - bot. 355 ml</t>
  </si>
  <si>
    <t>Cerveza Klosterbier Rhönbräu</t>
  </si>
  <si>
    <t>Plusspar Lebensmittelgroßmärkte AG</t>
  </si>
  <si>
    <t>24 - bot. 0,5 l</t>
  </si>
  <si>
    <t>Licor Cloudberry</t>
  </si>
  <si>
    <t>Karkki Oy</t>
  </si>
  <si>
    <t>500 ml</t>
  </si>
  <si>
    <t>Buey Mishi Kobe</t>
  </si>
  <si>
    <t>Tokyo Traders</t>
  </si>
  <si>
    <t>Carnes</t>
  </si>
  <si>
    <t>18 - paq. 500 g</t>
  </si>
  <si>
    <t>Cordero Alice Springs</t>
  </si>
  <si>
    <t>20 - latas 1 kg</t>
  </si>
  <si>
    <t>Salchicha Thüringer</t>
  </si>
  <si>
    <t>50 bolsas x 30 salch</t>
  </si>
  <si>
    <t>Empanada de carne</t>
  </si>
  <si>
    <t>G'day, Mate</t>
  </si>
  <si>
    <t>48 porc.</t>
  </si>
  <si>
    <t>Empanada de cerdo</t>
  </si>
  <si>
    <t>Ma Maison</t>
  </si>
  <si>
    <t>16 tartas</t>
  </si>
  <si>
    <t>Paté chino</t>
  </si>
  <si>
    <t>24 cajas x 2 tartas</t>
  </si>
  <si>
    <t>Sirope de regaliz</t>
  </si>
  <si>
    <t>Condimentos</t>
  </si>
  <si>
    <t>12 - bot. 550 ml</t>
  </si>
  <si>
    <t>Especias Cajun del chef Anton</t>
  </si>
  <si>
    <t>New Orleans Cajun Delights</t>
  </si>
  <si>
    <t>48 - frascos 6 l</t>
  </si>
  <si>
    <t>Mezcla Gumbo del chef Anton</t>
  </si>
  <si>
    <t>36 cajas</t>
  </si>
  <si>
    <t>Mermelada de grosellas de la abuela</t>
  </si>
  <si>
    <t>Grandma Kelly's Homestead</t>
  </si>
  <si>
    <t>12 - frascos 8 l</t>
  </si>
  <si>
    <t>Salsa de arándanos Northwoods</t>
  </si>
  <si>
    <t>12 - frascos 12 l</t>
  </si>
  <si>
    <t>Salsa de soja baja en sodio</t>
  </si>
  <si>
    <t>Mayumi's</t>
  </si>
  <si>
    <t>24 - bot. 250 ml</t>
  </si>
  <si>
    <t>Azúcar negra Malacca</t>
  </si>
  <si>
    <t>20 - bolsas 2 kg</t>
  </si>
  <si>
    <t>Sirope de arce</t>
  </si>
  <si>
    <t>Forêts d'érables</t>
  </si>
  <si>
    <t>24 - bot. 500 ml</t>
  </si>
  <si>
    <t>Sandwich de vegetales</t>
  </si>
  <si>
    <t>15 - frascos 625 g</t>
  </si>
  <si>
    <t>Salsa de pimiento picante de Luisiana</t>
  </si>
  <si>
    <t>32 - bot. 8 l</t>
  </si>
  <si>
    <t>Especias picantes de Luisiana</t>
  </si>
  <si>
    <t>24 - frascos 8 l</t>
  </si>
  <si>
    <t>Salsa verde original Frankfurter</t>
  </si>
  <si>
    <t>12 cajas</t>
  </si>
  <si>
    <t>Peras secas orgánicas del tío Bob</t>
  </si>
  <si>
    <t>Frutas/Verduras</t>
  </si>
  <si>
    <t>12 - paq. 1 kg</t>
  </si>
  <si>
    <t>Cuajada de judías</t>
  </si>
  <si>
    <t>40 - paq. 100 g</t>
  </si>
  <si>
    <t>Col fermentada Rössle</t>
  </si>
  <si>
    <t>25 - latas 825 g</t>
  </si>
  <si>
    <t>Manzanas secas Manjimup</t>
  </si>
  <si>
    <t>50 - paq. 300 g</t>
  </si>
  <si>
    <t>Queso de soja Longlife</t>
  </si>
  <si>
    <t>paq. 5 kg</t>
  </si>
  <si>
    <t>Pan de centeno crujiente estilo Gustaf's</t>
  </si>
  <si>
    <t>PB Knäckebröd AB</t>
  </si>
  <si>
    <t>Granos/Cereales</t>
  </si>
  <si>
    <t>24 - paq. 500 g</t>
  </si>
  <si>
    <t>Pan fino</t>
  </si>
  <si>
    <t>12 - paq. 250 g</t>
  </si>
  <si>
    <t>Tallarines de Singapur</t>
  </si>
  <si>
    <t>32 - 1 kg paq.</t>
  </si>
  <si>
    <t>Cereales para Filo</t>
  </si>
  <si>
    <t>16 - cajas 2 kg</t>
  </si>
  <si>
    <t>Gnocchi de la abuela Alicia</t>
  </si>
  <si>
    <t>Pasta Buttini s.r.l.</t>
  </si>
  <si>
    <t>24 - paq. 250 g</t>
  </si>
  <si>
    <t>Raviolis Angelo</t>
  </si>
  <si>
    <t>Bollos de pan de Wimmer</t>
  </si>
  <si>
    <t>20 bolsas x 4 porc.</t>
  </si>
  <si>
    <t>Queso Cabrales</t>
  </si>
  <si>
    <t>Cooperativa de Quesos 'Las Cabras'</t>
  </si>
  <si>
    <t>Lácteos</t>
  </si>
  <si>
    <t>paq. 1 kg</t>
  </si>
  <si>
    <t>Queso Manchego La Pastora</t>
  </si>
  <si>
    <t>10 - paq. 500 g</t>
  </si>
  <si>
    <t>Queso gorgonzola Telino</t>
  </si>
  <si>
    <t>Formaggi Fortini s.r.l.</t>
  </si>
  <si>
    <t>12 - paq. 100 g</t>
  </si>
  <si>
    <t>Queso Mascarpone Fabioli</t>
  </si>
  <si>
    <t>24 - paq. 200 g</t>
  </si>
  <si>
    <t>Queso de cabra</t>
  </si>
  <si>
    <t>Norske Meierier</t>
  </si>
  <si>
    <t>500 g</t>
  </si>
  <si>
    <t>Raclet de queso Courdavault</t>
  </si>
  <si>
    <t>Gai pâturage</t>
  </si>
  <si>
    <t>Camembert Pierrot</t>
  </si>
  <si>
    <t>15 - paq. 300 g</t>
  </si>
  <si>
    <t>Queso Gudbrandsdals</t>
  </si>
  <si>
    <t>paq. 10 kg</t>
  </si>
  <si>
    <t>Crema de queso Fløtemys</t>
  </si>
  <si>
    <t>Queso Mozzarella Giovanni</t>
  </si>
  <si>
    <t>Pez espada</t>
  </si>
  <si>
    <t>Pescado/Marisco</t>
  </si>
  <si>
    <t>12 - frascos 200 ml</t>
  </si>
  <si>
    <t>Algas Konbu</t>
  </si>
  <si>
    <t>caja 2 kg</t>
  </si>
  <si>
    <t>Langostinos tigre Carnarvon</t>
  </si>
  <si>
    <t>paq. 16 kg</t>
  </si>
  <si>
    <t>Arenque blanco del noroeste</t>
  </si>
  <si>
    <t>Nord-Ost-Fisch Handelsgesellschaft mbH</t>
  </si>
  <si>
    <t>10 - vasos 200 g</t>
  </si>
  <si>
    <t>Escabeche de arenque</t>
  </si>
  <si>
    <t>Svensk Sjöföda AB</t>
  </si>
  <si>
    <t>24 - frascos 250 g</t>
  </si>
  <si>
    <t>Salmón ahumado Gravad</t>
  </si>
  <si>
    <t>12 - paq. 500 g</t>
  </si>
  <si>
    <t>Carne de cangrejo de Boston</t>
  </si>
  <si>
    <t>New England Seafood Cannery</t>
  </si>
  <si>
    <t>24 - latas 4 l</t>
  </si>
  <si>
    <t>Crema de almejas estilo Nueva Inglaterra</t>
  </si>
  <si>
    <t>12 - latas 12 l</t>
  </si>
  <si>
    <t>Arenque ahumado</t>
  </si>
  <si>
    <t>Lyngbysild</t>
  </si>
  <si>
    <t>paq. 1k</t>
  </si>
  <si>
    <t>Arenque salado</t>
  </si>
  <si>
    <t>4 - vasos 450 g</t>
  </si>
  <si>
    <t>Caracoles de Borgoña</t>
  </si>
  <si>
    <t>Escargots Nouveaux</t>
  </si>
  <si>
    <t>24 porc.</t>
  </si>
  <si>
    <t>Caviar rojo</t>
  </si>
  <si>
    <t>24 - frascos150 g</t>
  </si>
  <si>
    <t>Postre de merengue Pavlova</t>
  </si>
  <si>
    <t>Repostería</t>
  </si>
  <si>
    <t>32 - cajas 500 g</t>
  </si>
  <si>
    <t>Pastas de té de chocolate</t>
  </si>
  <si>
    <t>Specialty Biscuits, Ltd.</t>
  </si>
  <si>
    <t>10 cajas x 12 piezas</t>
  </si>
  <si>
    <t>Mermelada de Sir Rodney's</t>
  </si>
  <si>
    <t>30 cajas regalo</t>
  </si>
  <si>
    <t>Bollos de Sir Rodney's</t>
  </si>
  <si>
    <t>24 paq. x 4 piezas</t>
  </si>
  <si>
    <t>Crema de chocolate y nueces NuNuCa</t>
  </si>
  <si>
    <t>Heli Süßwaren GmbH &amp; Co. KG</t>
  </si>
  <si>
    <t>20 - vasos  450 g</t>
  </si>
  <si>
    <t>Ositos de goma Gumbär</t>
  </si>
  <si>
    <t>100 - bolsas 250 g</t>
  </si>
  <si>
    <t>Chocolate Schoggi</t>
  </si>
  <si>
    <t>100 - piezas 100 g</t>
  </si>
  <si>
    <t>Galletas Zaanse</t>
  </si>
  <si>
    <t>Zaanse Snoepfabriek</t>
  </si>
  <si>
    <t>10 - cajas 4 l</t>
  </si>
  <si>
    <t>Chocolate holandés</t>
  </si>
  <si>
    <t>10 paq.</t>
  </si>
  <si>
    <t>Regaliz</t>
  </si>
  <si>
    <t>24 - paq. 50 g</t>
  </si>
  <si>
    <t>Chocolate blanco</t>
  </si>
  <si>
    <t>12 - barras 100 g</t>
  </si>
  <si>
    <t>Tarta de azúcar</t>
  </si>
  <si>
    <t>48 tartas</t>
  </si>
  <si>
    <t>Barras de pan de Escocia</t>
  </si>
  <si>
    <t>10 cajas x 8 porc.</t>
  </si>
  <si>
    <t>Costo Almacén (unitario)</t>
  </si>
  <si>
    <t>Existencia crítica</t>
  </si>
  <si>
    <t>CLIENTE</t>
  </si>
  <si>
    <t>CANTIDAD</t>
  </si>
  <si>
    <t>FECHA</t>
  </si>
  <si>
    <t>VENDEDOR</t>
  </si>
  <si>
    <t>DIA VENTA</t>
  </si>
  <si>
    <t>TR45</t>
  </si>
  <si>
    <t>MC LONG</t>
  </si>
  <si>
    <t>JORGE ORTIZ</t>
  </si>
  <si>
    <t>VIE</t>
  </si>
  <si>
    <t>VT67</t>
  </si>
  <si>
    <t>LOPEZ</t>
  </si>
  <si>
    <t>ANA DIAZ</t>
  </si>
  <si>
    <t>JUE</t>
  </si>
  <si>
    <t>SW23</t>
  </si>
  <si>
    <t>SMITH</t>
  </si>
  <si>
    <t>MIE</t>
  </si>
  <si>
    <t>SW26</t>
  </si>
  <si>
    <t>LUIS NUÑEZ</t>
  </si>
  <si>
    <t>GOMEZ</t>
  </si>
  <si>
    <t>LUN</t>
  </si>
  <si>
    <t>SM26</t>
  </si>
  <si>
    <t>VT12</t>
  </si>
  <si>
    <t>SAB</t>
  </si>
  <si>
    <t>DOM</t>
  </si>
  <si>
    <t>I-MMXII</t>
  </si>
  <si>
    <t>Deberá ser ingresado totalmente por el alumno, siguiendo las consignas de la guía impresa.</t>
  </si>
  <si>
    <t>IMPORTE</t>
  </si>
  <si>
    <t>Robocop</t>
  </si>
  <si>
    <t>Robocop 2</t>
  </si>
  <si>
    <t>Matrix</t>
  </si>
  <si>
    <t>Matrix 2</t>
  </si>
  <si>
    <t>Matrix 3</t>
  </si>
  <si>
    <t>Esperando la carroza</t>
  </si>
  <si>
    <t>Gravedad</t>
  </si>
  <si>
    <t>Blancanieves</t>
  </si>
  <si>
    <t xml:space="preserve">          </t>
  </si>
  <si>
    <t xml:space="preserve"> CINE POPULAR BARRIAL</t>
  </si>
  <si>
    <t>Precio Localidades</t>
  </si>
  <si>
    <t>PRECIO LOCALIDADES</t>
  </si>
  <si>
    <t>LOCALIDADES VENDIDAS</t>
  </si>
  <si>
    <r>
      <rPr>
        <sz val="22"/>
        <color theme="0" tint="-4.9989318521683403E-2"/>
        <rFont val="Algerian"/>
        <family val="5"/>
      </rPr>
      <t>EMPRESA MAYORISTA BAIRES</t>
    </r>
    <r>
      <rPr>
        <sz val="22"/>
        <color theme="0" tint="-4.9989318521683403E-2"/>
        <rFont val="Arial"/>
        <family val="2"/>
      </rPr>
      <t xml:space="preserve"> - </t>
    </r>
    <r>
      <rPr>
        <i/>
        <sz val="22"/>
        <color theme="0" tint="-4.9989318521683403E-2"/>
        <rFont val="Arial"/>
        <family val="2"/>
      </rPr>
      <t xml:space="preserve">Control de Stock </t>
    </r>
  </si>
  <si>
    <t>MEDALLERO</t>
  </si>
  <si>
    <t>DEPORTE</t>
  </si>
  <si>
    <t>TIEMPOS PROMEDIO (en min)</t>
  </si>
  <si>
    <t>DEPORTISTAS</t>
  </si>
  <si>
    <t xml:space="preserve">UNIVERSIDADES NACIONALES </t>
  </si>
  <si>
    <t>EDAD</t>
  </si>
  <si>
    <t>ORO</t>
  </si>
  <si>
    <t>PLATA</t>
  </si>
  <si>
    <t>BRONCE</t>
  </si>
  <si>
    <t>NATACIÓN</t>
  </si>
  <si>
    <t>DEPORTISTA 1</t>
  </si>
  <si>
    <t>UNLAM</t>
  </si>
  <si>
    <t>CICLISMO</t>
  </si>
  <si>
    <t>DEPORTISTA 2</t>
  </si>
  <si>
    <t>UBA</t>
  </si>
  <si>
    <t>PEDESTRE</t>
  </si>
  <si>
    <t>DEPORTISTA 3</t>
  </si>
  <si>
    <t>DEPORTISTA 4</t>
  </si>
  <si>
    <t>UNQ</t>
  </si>
  <si>
    <t>DEPORTISTA 5</t>
  </si>
  <si>
    <t>UNLP</t>
  </si>
  <si>
    <t>DEPORTISTA 6</t>
  </si>
  <si>
    <t>UNSAM</t>
  </si>
  <si>
    <t>DEPORTISTA 7</t>
  </si>
  <si>
    <t>UTN</t>
  </si>
  <si>
    <t>DEPORTISTA 8</t>
  </si>
  <si>
    <t>DEPORTISTA 9</t>
  </si>
  <si>
    <t>DEPORTISTA 10</t>
  </si>
  <si>
    <t>DEPORTISTA 11</t>
  </si>
  <si>
    <t>DEPORTISTA 12</t>
  </si>
  <si>
    <t>DEPORTISTA 13</t>
  </si>
  <si>
    <t>DEPORTISTA 14</t>
  </si>
  <si>
    <t>DEPORTISTA 15</t>
  </si>
  <si>
    <t>UNO</t>
  </si>
  <si>
    <t>DEPORTISTA 16</t>
  </si>
  <si>
    <t>UNLU</t>
  </si>
  <si>
    <t>DEPORTISTA 17</t>
  </si>
  <si>
    <t>DEPORTISTA 18</t>
  </si>
  <si>
    <t>DEPORTISTA 19</t>
  </si>
  <si>
    <t>DEPORTISTA 20</t>
  </si>
  <si>
    <t>DEPORTISTA 21</t>
  </si>
  <si>
    <t>DEPORTISTA 22</t>
  </si>
  <si>
    <t>DEPORTISTA 23</t>
  </si>
  <si>
    <t>DEPORTISTA 24</t>
  </si>
  <si>
    <t>DEPORTISTA 25</t>
  </si>
  <si>
    <t>DEPORTISTA 26</t>
  </si>
  <si>
    <t>DEPORTISTA 27</t>
  </si>
  <si>
    <t>DEPORTISTA 28</t>
  </si>
  <si>
    <t>DEPORTISTA 29</t>
  </si>
  <si>
    <t>DEPORTISTA 30</t>
  </si>
  <si>
    <t>DEPORTISTA 31</t>
  </si>
  <si>
    <t>DEPORTISTA 32</t>
  </si>
  <si>
    <t>DEPORTISTA 33</t>
  </si>
  <si>
    <t>DEPORTISTA 34</t>
  </si>
  <si>
    <t>DEPORTISTA 35</t>
  </si>
  <si>
    <t>DEPORTISTA 36</t>
  </si>
  <si>
    <t>DEPORTISTA 37</t>
  </si>
  <si>
    <t>DEPORTISTA 38</t>
  </si>
  <si>
    <t>DEPORTISTA 39</t>
  </si>
  <si>
    <t>DEPORTISTA 40</t>
  </si>
  <si>
    <t>Tiempos</t>
  </si>
  <si>
    <t>¿Quién es?</t>
  </si>
  <si>
    <t>¿De dónde?</t>
  </si>
  <si>
    <t xml:space="preserve">MEJORES TIEMPOS LOGRADOS POR LOS PARTICIPANTES </t>
  </si>
  <si>
    <t>MENOR TIEMPO-1</t>
  </si>
  <si>
    <t>MIN</t>
  </si>
  <si>
    <t>MENOR TIEMPO-2</t>
  </si>
  <si>
    <t>MENOR TIEMPO-3</t>
  </si>
  <si>
    <t xml:space="preserve">PEORES TIEMPOS LOGRADOS POR LOS PARTICIPANTES </t>
  </si>
  <si>
    <t>MAYOR TIEMPO-1</t>
  </si>
  <si>
    <t>MAYOR TIEMPO-2</t>
  </si>
  <si>
    <t>MAYOR TIEMPO-3</t>
  </si>
  <si>
    <t>Cuántas MEDALLAS DE BRONCE obtuvo la UNLP en categoría PEDESTRE</t>
  </si>
  <si>
    <t>Total de MEDALLAS DE ORO de UNLAM, obtenida por NATACIÓN, deportistas menores de 25 años</t>
  </si>
  <si>
    <r>
      <rPr>
        <b/>
        <sz val="14"/>
        <color theme="6" tint="-0.249977111117893"/>
        <rFont val="Bookman Old Style"/>
        <family val="1"/>
      </rPr>
      <t>TORNEOS</t>
    </r>
    <r>
      <rPr>
        <b/>
        <sz val="14"/>
        <color theme="7" tint="-0.249977111117893"/>
        <rFont val="Bookman Old Style"/>
        <family val="1"/>
      </rPr>
      <t xml:space="preserve"> </t>
    </r>
    <r>
      <rPr>
        <b/>
        <sz val="14"/>
        <color theme="9" tint="-0.249977111117893"/>
        <rFont val="Bookman Old Style"/>
        <family val="1"/>
      </rPr>
      <t>DEPORTIVOS</t>
    </r>
  </si>
  <si>
    <r>
      <t xml:space="preserve"> </t>
    </r>
    <r>
      <rPr>
        <b/>
        <sz val="14"/>
        <color theme="3" tint="0.39997558519241921"/>
        <rFont val="Bookman Old Style"/>
        <family val="1"/>
      </rPr>
      <t>TRIATLON</t>
    </r>
    <r>
      <rPr>
        <b/>
        <sz val="14"/>
        <color theme="7" tint="-0.249977111117893"/>
        <rFont val="Bookman Old Style"/>
        <family val="1"/>
      </rPr>
      <t xml:space="preserve"> </t>
    </r>
    <r>
      <rPr>
        <b/>
        <sz val="14"/>
        <color theme="9" tint="-0.249977111117893"/>
        <rFont val="Bookman Old Style"/>
        <family val="1"/>
      </rPr>
      <t>EN</t>
    </r>
    <r>
      <rPr>
        <b/>
        <sz val="14"/>
        <color theme="7" tint="-0.249977111117893"/>
        <rFont val="Bookman Old Style"/>
        <family val="1"/>
      </rPr>
      <t xml:space="preserve"> </t>
    </r>
    <r>
      <rPr>
        <b/>
        <sz val="14"/>
        <color theme="4" tint="-0.249977111117893"/>
        <rFont val="Bookman Old Style"/>
        <family val="1"/>
      </rPr>
      <t>LAS</t>
    </r>
    <r>
      <rPr>
        <b/>
        <sz val="14"/>
        <color theme="7" tint="-0.249977111117893"/>
        <rFont val="Bookman Old Style"/>
        <family val="1"/>
      </rPr>
      <t xml:space="preserve"> </t>
    </r>
    <r>
      <rPr>
        <b/>
        <sz val="14"/>
        <color theme="6" tint="-0.249977111117893"/>
        <rFont val="Bookman Old Style"/>
        <family val="1"/>
      </rPr>
      <t>UNIVERSIDADES</t>
    </r>
    <r>
      <rPr>
        <b/>
        <sz val="14"/>
        <color theme="7" tint="-0.249977111117893"/>
        <rFont val="Bookman Old Style"/>
        <family val="1"/>
      </rPr>
      <t xml:space="preserve"> </t>
    </r>
    <r>
      <rPr>
        <b/>
        <sz val="14"/>
        <color theme="9" tint="-0.249977111117893"/>
        <rFont val="Bookman Old Style"/>
        <family val="1"/>
      </rPr>
      <t>NACIONALES</t>
    </r>
  </si>
  <si>
    <t>PROMEDIO DE EDADES de deportistas de UBA, no categoría CICLISMO con más de una MEDALLA DE PLATA</t>
  </si>
  <si>
    <t>Y=2X</t>
  </si>
  <si>
    <t>X</t>
  </si>
  <si>
    <t>Y=-3X+2</t>
  </si>
  <si>
    <t>Y=coseno(x)</t>
  </si>
  <si>
    <t>Y= seno(x)</t>
  </si>
  <si>
    <t>Y=abs(x)</t>
  </si>
  <si>
    <r>
      <t>Y=X</t>
    </r>
    <r>
      <rPr>
        <vertAlign val="superscript"/>
        <sz val="10"/>
        <color theme="0"/>
        <rFont val="Arial"/>
        <family val="2"/>
      </rPr>
      <t>2</t>
    </r>
  </si>
  <si>
    <r>
      <t>Y=X</t>
    </r>
    <r>
      <rPr>
        <vertAlign val="superscript"/>
        <sz val="10"/>
        <color theme="0"/>
        <rFont val="Arial"/>
        <family val="2"/>
      </rPr>
      <t>2</t>
    </r>
    <r>
      <rPr>
        <sz val="10"/>
        <color theme="0"/>
        <rFont val="Arial"/>
        <family val="2"/>
      </rPr>
      <t>+4X+2</t>
    </r>
  </si>
  <si>
    <r>
      <t>Y=X</t>
    </r>
    <r>
      <rPr>
        <vertAlign val="superscript"/>
        <sz val="10"/>
        <color theme="0"/>
        <rFont val="Arial"/>
        <family val="2"/>
      </rPr>
      <t>3</t>
    </r>
    <r>
      <rPr>
        <sz val="10"/>
        <color theme="0"/>
        <rFont val="Arial"/>
        <family val="2"/>
      </rPr>
      <t>+2X</t>
    </r>
    <r>
      <rPr>
        <vertAlign val="superscript"/>
        <sz val="10"/>
        <color theme="0"/>
        <rFont val="Arial"/>
        <family val="2"/>
      </rPr>
      <t>2</t>
    </r>
    <r>
      <rPr>
        <sz val="10"/>
        <color theme="0"/>
        <rFont val="Arial"/>
        <family val="2"/>
      </rPr>
      <t>+1</t>
    </r>
  </si>
  <si>
    <r>
      <t>Y=2</t>
    </r>
    <r>
      <rPr>
        <vertAlign val="superscript"/>
        <sz val="10"/>
        <color theme="0"/>
        <rFont val="Arial"/>
        <family val="2"/>
      </rPr>
      <t>X</t>
    </r>
  </si>
  <si>
    <t>Suma de CANTIDAD</t>
  </si>
  <si>
    <t>Etiquetas de fila</t>
  </si>
  <si>
    <t>Total general</t>
  </si>
  <si>
    <t>(Todas)</t>
  </si>
  <si>
    <t>Etiquetas de columna</t>
  </si>
  <si>
    <t>Suma de IMPORTE</t>
  </si>
  <si>
    <t>Promedio de CANTIDAD</t>
  </si>
  <si>
    <t>CRITERIO</t>
  </si>
  <si>
    <t>2a)</t>
  </si>
  <si>
    <t>RESULTADO</t>
  </si>
  <si>
    <t>La película es de género</t>
  </si>
  <si>
    <t>2b)</t>
  </si>
  <si>
    <t>2c)</t>
  </si>
  <si>
    <t>Total de localidades vendidas</t>
  </si>
  <si>
    <t>La cantidad de películas es de</t>
  </si>
  <si>
    <t>M</t>
  </si>
  <si>
    <t>&gt;=20</t>
  </si>
  <si>
    <t>&lt;=40</t>
  </si>
  <si>
    <t>Cuenta de PELICULA</t>
  </si>
  <si>
    <t>Promedio de LOCALIDADES VENDIDAS</t>
  </si>
  <si>
    <t>Cuenta ATP</t>
  </si>
  <si>
    <t>Cuenta PM13</t>
  </si>
  <si>
    <t>Cuenta PM16</t>
  </si>
  <si>
    <t>Cuenta PM18</t>
  </si>
  <si>
    <t>Cuenta general</t>
  </si>
  <si>
    <t>cantidad de productos</t>
  </si>
  <si>
    <t>suma del importe total neto</t>
  </si>
  <si>
    <t>precio unitario más caro</t>
  </si>
  <si>
    <t>código más bajo de un producto</t>
  </si>
  <si>
    <t>promedio del total bruto</t>
  </si>
  <si>
    <t>Total Bebidas</t>
  </si>
  <si>
    <t>Total Carnes</t>
  </si>
  <si>
    <t>Total Condimentos</t>
  </si>
  <si>
    <t>Total Frutas/Verduras</t>
  </si>
  <si>
    <t>Total Granos/Cereales</t>
  </si>
  <si>
    <t>Total Lácteos</t>
  </si>
  <si>
    <t>Total Pescado/Marisco</t>
  </si>
  <si>
    <t>Total Repostería</t>
  </si>
  <si>
    <t>Suma de Total Neto</t>
  </si>
  <si>
    <t>C</t>
  </si>
  <si>
    <t>&lt;25</t>
  </si>
  <si>
    <t>&gt;1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</si>
</sst>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7" formatCode="&quot;$&quot;\ #,##0.00;&quot;$&quot;\ \-#,##0.00"/>
    <numFmt numFmtId="44" formatCode="_ &quot;$&quot;\ * #,##0.00_ ;_ &quot;$&quot;\ * \-#,##0.00_ ;_ &quot;$&quot;\ * &quot;-&quot;??_ ;_ @_ "/>
    <numFmt numFmtId="164" formatCode="_-* #,##0.00\ &quot;Pts&quot;_-;\-* #,##0.00\ &quot;Pts&quot;_-;_-* &quot;-&quot;??\ &quot;Pts&quot;_-;_-@_-"/>
    <numFmt numFmtId="165" formatCode="_-* #,##0.00\ [$€]_-;\-* #,##0.00\ [$€]_-;_-* &quot;-&quot;??\ [$€]_-;_-@_-"/>
    <numFmt numFmtId="166" formatCode="_ [$$-2C0A]\ * #,##0.00_ ;_ [$$-2C0A]\ * \-#,##0.00_ ;_ [$$-2C0A]\ * &quot;-&quot;??_ ;_ @_ "/>
    <numFmt numFmtId="167" formatCode="dd\-mm\-yy;@"/>
    <numFmt numFmtId="168" formatCode="&quot;$&quot;\ #,##0.00"/>
    <numFmt numFmtId="169" formatCode="[$$-2C0A]\ #,##0.00;[$$-2C0A]\ \-#,##0.0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sz val="28"/>
      <name val="Algerian"/>
      <family val="5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22"/>
      <color theme="0" tint="-4.9989318521683403E-2"/>
      <name val="Arial"/>
      <family val="2"/>
    </font>
    <font>
      <sz val="22"/>
      <color theme="0" tint="-4.9989318521683403E-2"/>
      <name val="Algerian"/>
      <family val="5"/>
    </font>
    <font>
      <i/>
      <sz val="22"/>
      <color theme="0" tint="-4.9989318521683403E-2"/>
      <name val="Arial"/>
      <family val="2"/>
    </font>
    <font>
      <b/>
      <sz val="12"/>
      <color indexed="42"/>
      <name val="Arial"/>
      <family val="2"/>
    </font>
    <font>
      <b/>
      <sz val="14"/>
      <color theme="7" tint="-0.249977111117893"/>
      <name val="Bookman Old Style"/>
      <family val="1"/>
    </font>
    <font>
      <sz val="10"/>
      <name val="Arial Black"/>
      <family val="2"/>
    </font>
    <font>
      <sz val="9.5"/>
      <color rgb="FF111111"/>
      <name val="Arial"/>
      <family val="2"/>
    </font>
    <font>
      <i/>
      <sz val="10"/>
      <name val="Arial"/>
      <family val="2"/>
    </font>
    <font>
      <b/>
      <sz val="14"/>
      <color theme="6" tint="-0.249977111117893"/>
      <name val="Bookman Old Style"/>
      <family val="1"/>
    </font>
    <font>
      <b/>
      <sz val="14"/>
      <color theme="9" tint="-0.249977111117893"/>
      <name val="Bookman Old Style"/>
      <family val="1"/>
    </font>
    <font>
      <b/>
      <sz val="14"/>
      <color theme="3" tint="0.39997558519241921"/>
      <name val="Bookman Old Style"/>
      <family val="1"/>
    </font>
    <font>
      <b/>
      <sz val="14"/>
      <color theme="4" tint="-0.249977111117893"/>
      <name val="Bookman Old Style"/>
      <family val="1"/>
    </font>
    <font>
      <b/>
      <sz val="14"/>
      <name val="Arial"/>
      <family val="2"/>
    </font>
    <font>
      <b/>
      <sz val="10"/>
      <color theme="0"/>
      <name val="Arial"/>
      <family val="2"/>
    </font>
    <font>
      <vertAlign val="superscript"/>
      <sz val="10"/>
      <color theme="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B4FB6D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gradientFill degree="90">
        <stop position="0">
          <color rgb="FF7030A0"/>
        </stop>
        <stop position="1">
          <color theme="4"/>
        </stop>
      </gradient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7" tint="-0.24994659260841701"/>
      </left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/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/>
      <bottom style="thin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medium">
        <color theme="7" tint="-0.24994659260841701"/>
      </left>
      <right style="medium">
        <color theme="7" tint="-0.24994659260841701"/>
      </right>
      <top style="thin">
        <color theme="7" tint="-0.24994659260841701"/>
      </top>
      <bottom style="medium">
        <color theme="7" tint="-0.24994659260841701"/>
      </bottom>
      <diagonal/>
    </border>
    <border>
      <left/>
      <right/>
      <top/>
      <bottom style="thick">
        <color theme="7" tint="-0.499984740745262"/>
      </bottom>
      <diagonal/>
    </border>
    <border>
      <left style="thick">
        <color theme="7" tint="-0.499984740745262"/>
      </left>
      <right/>
      <top style="thick">
        <color theme="7" tint="-0.499984740745262"/>
      </top>
      <bottom style="thick">
        <color theme="7" tint="-0.499984740745262"/>
      </bottom>
      <diagonal/>
    </border>
    <border>
      <left/>
      <right/>
      <top style="thick">
        <color theme="7" tint="-0.499984740745262"/>
      </top>
      <bottom style="thick">
        <color theme="7" tint="-0.499984740745262"/>
      </bottom>
      <diagonal/>
    </border>
    <border>
      <left/>
      <right/>
      <top style="thick">
        <color theme="7" tint="-0.499984740745262"/>
      </top>
      <bottom/>
      <diagonal/>
    </border>
    <border>
      <left style="thick">
        <color theme="7" tint="-0.499984740745262"/>
      </left>
      <right/>
      <top style="thin">
        <color theme="7" tint="-0.499984740745262"/>
      </top>
      <bottom style="thin">
        <color theme="7" tint="-0.499984740745262"/>
      </bottom>
      <diagonal/>
    </border>
    <border>
      <left/>
      <right/>
      <top style="thin">
        <color theme="7" tint="-0.499984740745262"/>
      </top>
      <bottom style="thin">
        <color theme="7" tint="-0.499984740745262"/>
      </bottom>
      <diagonal/>
    </border>
    <border>
      <left style="thick">
        <color theme="7" tint="-0.499984740745262"/>
      </left>
      <right/>
      <top/>
      <bottom style="thick">
        <color theme="7" tint="-0.499984740745262"/>
      </bottom>
      <diagonal/>
    </border>
    <border>
      <left/>
      <right style="medium">
        <color rgb="FF7030A0"/>
      </right>
      <top/>
      <bottom/>
      <diagonal/>
    </border>
    <border>
      <left style="thick">
        <color theme="7" tint="-0.499984740745262"/>
      </left>
      <right/>
      <top style="thick">
        <color theme="7" tint="-0.499984740745262"/>
      </top>
      <bottom/>
      <diagonal/>
    </border>
    <border>
      <left/>
      <right style="medium">
        <color rgb="FF7030A0"/>
      </right>
      <top style="thick">
        <color theme="7" tint="-0.499984740745262"/>
      </top>
      <bottom/>
      <diagonal/>
    </border>
    <border>
      <left style="medium">
        <color rgb="FF7030A0"/>
      </left>
      <right style="thick">
        <color theme="7" tint="-0.499984740745262"/>
      </right>
      <top style="thick">
        <color theme="7" tint="-0.499984740745262"/>
      </top>
      <bottom/>
      <diagonal/>
    </border>
    <border>
      <left style="thick">
        <color theme="7" tint="-0.499984740745262"/>
      </left>
      <right/>
      <top/>
      <bottom/>
      <diagonal/>
    </border>
    <border>
      <left style="medium">
        <color rgb="FF7030A0"/>
      </left>
      <right style="thick">
        <color theme="7" tint="-0.499984740745262"/>
      </right>
      <top/>
      <bottom/>
      <diagonal/>
    </border>
    <border>
      <left/>
      <right style="medium">
        <color rgb="FF7030A0"/>
      </right>
      <top/>
      <bottom style="thick">
        <color theme="7" tint="-0.499984740745262"/>
      </bottom>
      <diagonal/>
    </border>
    <border>
      <left style="medium">
        <color rgb="FF7030A0"/>
      </left>
      <right style="thick">
        <color theme="7" tint="-0.499984740745262"/>
      </right>
      <top/>
      <bottom style="thick">
        <color theme="7" tint="-0.499984740745262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1" fillId="0" borderId="0"/>
    <xf numFmtId="9" fontId="1" fillId="0" borderId="0" applyFont="0" applyFill="0" applyBorder="0" applyAlignment="0" applyProtection="0"/>
  </cellStyleXfs>
  <cellXfs count="130">
    <xf numFmtId="0" fontId="0" fillId="0" borderId="0" xfId="0"/>
    <xf numFmtId="0" fontId="3" fillId="0" borderId="5" xfId="3" applyFont="1" applyFill="1" applyBorder="1" applyAlignment="1">
      <alignment horizontal="center"/>
    </xf>
    <xf numFmtId="0" fontId="3" fillId="0" borderId="5" xfId="3" applyFont="1" applyFill="1" applyBorder="1" applyAlignment="1">
      <alignment horizontal="left"/>
    </xf>
    <xf numFmtId="0" fontId="3" fillId="0" borderId="5" xfId="3" applyFont="1" applyFill="1" applyBorder="1" applyAlignment="1">
      <alignment horizontal="right"/>
    </xf>
    <xf numFmtId="166" fontId="3" fillId="0" borderId="5" xfId="2" applyNumberFormat="1" applyFont="1" applyFill="1" applyBorder="1" applyAlignment="1">
      <alignment horizontal="right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166" fontId="3" fillId="0" borderId="2" xfId="2" applyNumberFormat="1" applyFont="1" applyFill="1" applyBorder="1" applyAlignment="1">
      <alignment horizontal="right"/>
    </xf>
    <xf numFmtId="0" fontId="6" fillId="0" borderId="5" xfId="0" applyFont="1" applyBorder="1" applyAlignment="1">
      <alignment horizontal="center" vertical="center" textRotation="90"/>
    </xf>
    <xf numFmtId="0" fontId="6" fillId="0" borderId="5" xfId="0" applyFont="1" applyFill="1" applyBorder="1" applyAlignment="1">
      <alignment horizontal="center" vertical="center" textRotation="90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4" fontId="4" fillId="0" borderId="5" xfId="0" applyNumberFormat="1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0" fillId="0" borderId="5" xfId="0" applyBorder="1"/>
    <xf numFmtId="14" fontId="0" fillId="0" borderId="0" xfId="0" applyNumberFormat="1"/>
    <xf numFmtId="167" fontId="7" fillId="0" borderId="0" xfId="0" applyNumberFormat="1" applyFont="1"/>
    <xf numFmtId="0" fontId="10" fillId="3" borderId="4" xfId="0" applyFont="1" applyFill="1" applyBorder="1" applyAlignment="1">
      <alignment horizontal="left" vertical="top" wrapText="1"/>
    </xf>
    <xf numFmtId="0" fontId="8" fillId="4" borderId="6" xfId="0" applyFont="1" applyFill="1" applyBorder="1" applyAlignment="1">
      <alignment vertical="center" wrapText="1"/>
    </xf>
    <xf numFmtId="0" fontId="8" fillId="4" borderId="7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top" wrapText="1"/>
    </xf>
    <xf numFmtId="166" fontId="11" fillId="3" borderId="4" xfId="0" applyNumberFormat="1" applyFont="1" applyFill="1" applyBorder="1" applyAlignment="1">
      <alignment horizontal="center" vertical="top" wrapText="1"/>
    </xf>
    <xf numFmtId="0" fontId="9" fillId="5" borderId="3" xfId="0" applyFont="1" applyFill="1" applyBorder="1" applyAlignment="1">
      <alignment horizontal="center" vertical="top" wrapText="1"/>
    </xf>
    <xf numFmtId="0" fontId="11" fillId="3" borderId="4" xfId="0" applyFont="1" applyFill="1" applyBorder="1" applyAlignment="1">
      <alignment horizontal="center" vertical="top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top" wrapText="1"/>
    </xf>
    <xf numFmtId="0" fontId="16" fillId="2" borderId="5" xfId="3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wrapText="1"/>
    </xf>
    <xf numFmtId="0" fontId="1" fillId="0" borderId="0" xfId="4"/>
    <xf numFmtId="0" fontId="1" fillId="0" borderId="0" xfId="4" applyFont="1"/>
    <xf numFmtId="0" fontId="10" fillId="0" borderId="12" xfId="4" applyFont="1" applyFill="1" applyBorder="1"/>
    <xf numFmtId="0" fontId="10" fillId="0" borderId="12" xfId="4" applyFont="1" applyBorder="1" applyAlignment="1">
      <alignment horizontal="center"/>
    </xf>
    <xf numFmtId="0" fontId="10" fillId="0" borderId="13" xfId="4" applyFont="1" applyFill="1" applyBorder="1"/>
    <xf numFmtId="0" fontId="10" fillId="0" borderId="13" xfId="4" applyFont="1" applyBorder="1" applyAlignment="1">
      <alignment horizontal="center"/>
    </xf>
    <xf numFmtId="0" fontId="10" fillId="0" borderId="14" xfId="4" applyFont="1" applyFill="1" applyBorder="1"/>
    <xf numFmtId="0" fontId="10" fillId="0" borderId="14" xfId="4" applyFont="1" applyBorder="1" applyAlignment="1">
      <alignment horizontal="center"/>
    </xf>
    <xf numFmtId="0" fontId="19" fillId="0" borderId="0" xfId="4" applyFont="1" applyAlignment="1">
      <alignment vertical="center"/>
    </xf>
    <xf numFmtId="0" fontId="9" fillId="0" borderId="0" xfId="4" applyFont="1"/>
    <xf numFmtId="0" fontId="6" fillId="0" borderId="18" xfId="4" applyFont="1" applyBorder="1" applyAlignment="1">
      <alignment horizontal="center"/>
    </xf>
    <xf numFmtId="0" fontId="20" fillId="0" borderId="18" xfId="4" applyFont="1" applyBorder="1"/>
    <xf numFmtId="0" fontId="1" fillId="0" borderId="0" xfId="4" applyBorder="1"/>
    <xf numFmtId="0" fontId="6" fillId="0" borderId="15" xfId="4" applyFont="1" applyBorder="1" applyAlignment="1">
      <alignment horizontal="center"/>
    </xf>
    <xf numFmtId="0" fontId="20" fillId="0" borderId="15" xfId="4" applyFont="1" applyBorder="1"/>
    <xf numFmtId="0" fontId="1" fillId="0" borderId="0" xfId="4" applyAlignment="1">
      <alignment horizontal="center"/>
    </xf>
    <xf numFmtId="0" fontId="6" fillId="0" borderId="0" xfId="4" applyFont="1"/>
    <xf numFmtId="0" fontId="10" fillId="0" borderId="12" xfId="4" applyFont="1" applyFill="1" applyBorder="1" applyAlignment="1">
      <alignment horizontal="center"/>
    </xf>
    <xf numFmtId="0" fontId="10" fillId="0" borderId="13" xfId="4" applyFont="1" applyFill="1" applyBorder="1" applyAlignment="1">
      <alignment horizontal="center"/>
    </xf>
    <xf numFmtId="0" fontId="10" fillId="0" borderId="14" xfId="4" applyFont="1" applyFill="1" applyBorder="1" applyAlignment="1">
      <alignment horizontal="center"/>
    </xf>
    <xf numFmtId="0" fontId="18" fillId="7" borderId="11" xfId="4" applyFont="1" applyFill="1" applyBorder="1" applyAlignment="1">
      <alignment horizontal="center" vertical="center"/>
    </xf>
    <xf numFmtId="0" fontId="18" fillId="7" borderId="11" xfId="4" applyFont="1" applyFill="1" applyBorder="1" applyAlignment="1">
      <alignment horizontal="center" vertical="center" wrapText="1"/>
    </xf>
    <xf numFmtId="0" fontId="18" fillId="8" borderId="16" xfId="4" applyFont="1" applyFill="1" applyBorder="1"/>
    <xf numFmtId="0" fontId="18" fillId="8" borderId="17" xfId="4" applyFont="1" applyFill="1" applyBorder="1"/>
    <xf numFmtId="0" fontId="6" fillId="8" borderId="19" xfId="4" applyFont="1" applyFill="1" applyBorder="1" applyAlignment="1">
      <alignment horizontal="center"/>
    </xf>
    <xf numFmtId="0" fontId="6" fillId="8" borderId="20" xfId="4" applyFont="1" applyFill="1" applyBorder="1" applyAlignment="1">
      <alignment horizontal="center"/>
    </xf>
    <xf numFmtId="0" fontId="20" fillId="8" borderId="20" xfId="4" applyFont="1" applyFill="1" applyBorder="1"/>
    <xf numFmtId="0" fontId="6" fillId="0" borderId="21" xfId="4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6" fillId="9" borderId="5" xfId="0" applyFont="1" applyFill="1" applyBorder="1" applyAlignment="1">
      <alignment horizontal="center"/>
    </xf>
    <xf numFmtId="0" fontId="7" fillId="9" borderId="5" xfId="0" applyFont="1" applyFill="1" applyBorder="1" applyAlignment="1">
      <alignment horizontal="center"/>
    </xf>
    <xf numFmtId="0" fontId="1" fillId="0" borderId="0" xfId="0" applyFont="1"/>
    <xf numFmtId="0" fontId="0" fillId="0" borderId="0" xfId="0" applyNumberFormat="1"/>
    <xf numFmtId="0" fontId="0" fillId="0" borderId="0" xfId="0" pivotButton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 indent="1"/>
    </xf>
    <xf numFmtId="2" fontId="0" fillId="0" borderId="0" xfId="0" applyNumberFormat="1"/>
    <xf numFmtId="168" fontId="10" fillId="3" borderId="4" xfId="0" applyNumberFormat="1" applyFont="1" applyFill="1" applyBorder="1" applyAlignment="1">
      <alignment horizontal="center" vertical="top" wrapText="1"/>
    </xf>
    <xf numFmtId="0" fontId="0" fillId="0" borderId="0" xfId="0" applyBorder="1"/>
    <xf numFmtId="0" fontId="12" fillId="5" borderId="31" xfId="0" applyFont="1" applyFill="1" applyBorder="1" applyAlignment="1">
      <alignment horizontal="center" vertical="center" wrapText="1"/>
    </xf>
    <xf numFmtId="0" fontId="12" fillId="5" borderId="0" xfId="0" applyFont="1" applyFill="1" applyBorder="1" applyAlignment="1">
      <alignment horizontal="center" vertical="center" wrapText="1"/>
    </xf>
    <xf numFmtId="0" fontId="12" fillId="5" borderId="32" xfId="0" applyFont="1" applyFill="1" applyBorder="1" applyAlignment="1">
      <alignment horizontal="center" vertical="center" wrapText="1"/>
    </xf>
    <xf numFmtId="0" fontId="0" fillId="0" borderId="33" xfId="0" applyBorder="1"/>
    <xf numFmtId="0" fontId="6" fillId="10" borderId="0" xfId="0" applyFont="1" applyFill="1" applyBorder="1"/>
    <xf numFmtId="0" fontId="1" fillId="10" borderId="0" xfId="0" applyFont="1" applyFill="1"/>
    <xf numFmtId="0" fontId="0" fillId="10" borderId="0" xfId="0" applyFill="1"/>
    <xf numFmtId="0" fontId="28" fillId="5" borderId="31" xfId="0" applyFont="1" applyFill="1" applyBorder="1" applyAlignment="1">
      <alignment horizontal="center" vertical="center" wrapText="1"/>
    </xf>
    <xf numFmtId="0" fontId="28" fillId="5" borderId="0" xfId="0" applyFont="1" applyFill="1" applyBorder="1" applyAlignment="1">
      <alignment horizontal="center" vertical="center" wrapText="1"/>
    </xf>
    <xf numFmtId="1" fontId="0" fillId="0" borderId="0" xfId="0" applyNumberFormat="1"/>
    <xf numFmtId="0" fontId="9" fillId="3" borderId="4" xfId="0" applyFont="1" applyFill="1" applyBorder="1" applyAlignment="1">
      <alignment horizontal="left" vertical="top" wrapText="1"/>
    </xf>
    <xf numFmtId="0" fontId="10" fillId="3" borderId="0" xfId="0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left" vertical="top" wrapText="1"/>
    </xf>
    <xf numFmtId="168" fontId="10" fillId="3" borderId="0" xfId="0" applyNumberFormat="1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horizontal="left" vertical="top" wrapText="1"/>
    </xf>
    <xf numFmtId="1" fontId="3" fillId="0" borderId="5" xfId="3" applyNumberFormat="1" applyFont="1" applyFill="1" applyBorder="1" applyAlignment="1">
      <alignment horizontal="right"/>
    </xf>
    <xf numFmtId="7" fontId="0" fillId="0" borderId="5" xfId="2" applyNumberFormat="1" applyFont="1" applyBorder="1" applyAlignment="1"/>
    <xf numFmtId="169" fontId="0" fillId="0" borderId="5" xfId="2" applyNumberFormat="1" applyFont="1" applyBorder="1" applyAlignment="1"/>
    <xf numFmtId="169" fontId="0" fillId="0" borderId="0" xfId="0" applyNumberFormat="1"/>
    <xf numFmtId="44" fontId="0" fillId="0" borderId="0" xfId="0" applyNumberFormat="1"/>
    <xf numFmtId="1" fontId="1" fillId="12" borderId="0" xfId="0" applyNumberFormat="1" applyFont="1" applyFill="1" applyAlignment="1" applyProtection="1">
      <alignment horizontal="center"/>
    </xf>
    <xf numFmtId="168" fontId="0" fillId="0" borderId="0" xfId="0" applyNumberFormat="1"/>
    <xf numFmtId="0" fontId="29" fillId="0" borderId="5" xfId="3" applyFont="1" applyFill="1" applyBorder="1" applyAlignment="1">
      <alignment horizontal="left"/>
    </xf>
    <xf numFmtId="0" fontId="3" fillId="0" borderId="0" xfId="3" applyFont="1" applyFill="1" applyBorder="1" applyAlignment="1">
      <alignment horizontal="center"/>
    </xf>
    <xf numFmtId="0" fontId="3" fillId="0" borderId="0" xfId="3" applyFont="1" applyFill="1" applyBorder="1" applyAlignment="1">
      <alignment horizontal="left"/>
    </xf>
    <xf numFmtId="166" fontId="3" fillId="0" borderId="0" xfId="2" applyNumberFormat="1" applyFont="1" applyFill="1" applyBorder="1" applyAlignment="1">
      <alignment horizontal="right"/>
    </xf>
    <xf numFmtId="0" fontId="3" fillId="0" borderId="0" xfId="3" applyFont="1" applyFill="1" applyBorder="1" applyAlignment="1">
      <alignment horizontal="right"/>
    </xf>
    <xf numFmtId="1" fontId="3" fillId="0" borderId="0" xfId="3" applyNumberFormat="1" applyFont="1" applyFill="1" applyBorder="1" applyAlignment="1">
      <alignment horizontal="right"/>
    </xf>
    <xf numFmtId="7" fontId="0" fillId="0" borderId="0" xfId="2" applyNumberFormat="1" applyFont="1" applyBorder="1" applyAlignment="1"/>
    <xf numFmtId="169" fontId="0" fillId="0" borderId="0" xfId="2" applyNumberFormat="1" applyFont="1" applyBorder="1" applyAlignment="1"/>
    <xf numFmtId="0" fontId="29" fillId="0" borderId="0" xfId="3" applyFont="1" applyFill="1" applyBorder="1" applyAlignment="1">
      <alignment horizontal="left"/>
    </xf>
    <xf numFmtId="0" fontId="9" fillId="11" borderId="4" xfId="0" applyFont="1" applyFill="1" applyBorder="1" applyAlignment="1">
      <alignment horizontal="left" vertical="top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9" fillId="0" borderId="15" xfId="4" applyFont="1" applyBorder="1" applyAlignment="1">
      <alignment horizontal="center"/>
    </xf>
    <xf numFmtId="0" fontId="17" fillId="0" borderId="0" xfId="4" applyFont="1" applyAlignment="1">
      <alignment horizontal="center"/>
    </xf>
    <xf numFmtId="0" fontId="18" fillId="6" borderId="8" xfId="4" applyFont="1" applyFill="1" applyBorder="1" applyAlignment="1">
      <alignment horizontal="center" vertical="center"/>
    </xf>
    <xf numFmtId="0" fontId="18" fillId="6" borderId="9" xfId="4" applyFont="1" applyFill="1" applyBorder="1" applyAlignment="1">
      <alignment horizontal="center" vertical="center"/>
    </xf>
    <xf numFmtId="0" fontId="18" fillId="6" borderId="10" xfId="4" applyFont="1" applyFill="1" applyBorder="1" applyAlignment="1">
      <alignment horizontal="center" vertical="center"/>
    </xf>
    <xf numFmtId="0" fontId="12" fillId="0" borderId="23" xfId="4" applyFont="1" applyBorder="1" applyAlignment="1">
      <alignment horizontal="center"/>
    </xf>
    <xf numFmtId="0" fontId="12" fillId="0" borderId="18" xfId="4" applyFont="1" applyBorder="1" applyAlignment="1">
      <alignment horizontal="center"/>
    </xf>
    <xf numFmtId="0" fontId="12" fillId="0" borderId="24" xfId="4" applyFont="1" applyBorder="1" applyAlignment="1">
      <alignment horizontal="center"/>
    </xf>
    <xf numFmtId="0" fontId="12" fillId="8" borderId="26" xfId="4" applyFont="1" applyFill="1" applyBorder="1" applyAlignment="1">
      <alignment horizontal="center"/>
    </xf>
    <xf numFmtId="0" fontId="12" fillId="8" borderId="0" xfId="4" applyFont="1" applyFill="1" applyBorder="1" applyAlignment="1">
      <alignment horizontal="center"/>
    </xf>
    <xf numFmtId="0" fontId="12" fillId="8" borderId="22" xfId="4" applyFont="1" applyFill="1" applyBorder="1" applyAlignment="1">
      <alignment horizontal="center"/>
    </xf>
    <xf numFmtId="0" fontId="12" fillId="0" borderId="21" xfId="4" applyFont="1" applyBorder="1" applyAlignment="1">
      <alignment horizontal="center"/>
    </xf>
    <xf numFmtId="0" fontId="12" fillId="0" borderId="15" xfId="4" applyFont="1" applyBorder="1" applyAlignment="1">
      <alignment horizontal="center"/>
    </xf>
    <xf numFmtId="0" fontId="12" fillId="0" borderId="28" xfId="4" applyFont="1" applyBorder="1" applyAlignment="1">
      <alignment horizontal="center"/>
    </xf>
    <xf numFmtId="0" fontId="25" fillId="12" borderId="25" xfId="4" applyFont="1" applyFill="1" applyBorder="1" applyAlignment="1">
      <alignment horizontal="center"/>
    </xf>
    <xf numFmtId="0" fontId="25" fillId="12" borderId="29" xfId="4" applyFont="1" applyFill="1" applyBorder="1" applyAlignment="1">
      <alignment horizontal="center"/>
    </xf>
    <xf numFmtId="0" fontId="18" fillId="7" borderId="34" xfId="4" applyFont="1" applyFill="1" applyBorder="1" applyAlignment="1">
      <alignment horizontal="center" vertical="center"/>
    </xf>
    <xf numFmtId="0" fontId="1" fillId="0" borderId="5" xfId="4" applyBorder="1"/>
    <xf numFmtId="1" fontId="25" fillId="12" borderId="27" xfId="4" applyNumberFormat="1" applyFont="1" applyFill="1" applyBorder="1" applyAlignment="1">
      <alignment horizontal="center"/>
    </xf>
    <xf numFmtId="0" fontId="1" fillId="12" borderId="0" xfId="4" applyFill="1"/>
    <xf numFmtId="0" fontId="6" fillId="12" borderId="5" xfId="4" applyNumberFormat="1" applyFont="1" applyFill="1" applyBorder="1"/>
    <xf numFmtId="0" fontId="9" fillId="12" borderId="5" xfId="4" applyFont="1" applyFill="1" applyBorder="1"/>
    <xf numFmtId="0" fontId="6" fillId="12" borderId="5" xfId="4" applyFont="1" applyFill="1" applyBorder="1"/>
  </cellXfs>
  <cellStyles count="6">
    <cellStyle name="Euro" xfId="1"/>
    <cellStyle name="Moneda" xfId="2" builtinId="4"/>
    <cellStyle name="Normal" xfId="0" builtinId="0"/>
    <cellStyle name="Normal 2" xfId="4"/>
    <cellStyle name="Normal_Hoja1" xfId="3"/>
    <cellStyle name="Porcentaje 2" xfId="5"/>
  </cellStyles>
  <dxfs count="2">
    <dxf>
      <numFmt numFmtId="1" formatCode="0"/>
    </dxf>
    <dxf>
      <numFmt numFmtId="2" formatCode="0.00"/>
    </dxf>
  </dxfs>
  <tableStyles count="0" defaultTableStyle="TableStyleMedium9" defaultPivotStyle="PivotStyleLight16"/>
  <colors>
    <mruColors>
      <color rgb="FFFF0000"/>
      <color rgb="FF3399FF"/>
      <color rgb="FFB4FB6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layout>
        <c:manualLayout>
          <c:xMode val="edge"/>
          <c:yMode val="edge"/>
          <c:x val="0.40631564086274063"/>
          <c:y val="2.21039816831406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1847112860892384E-2"/>
          <c:y val="0.19480351414406533"/>
          <c:w val="0.87333355205599295"/>
          <c:h val="0.77694407990667846"/>
        </c:manualLayout>
      </c:layout>
      <c:scatterChart>
        <c:scatterStyle val="smoothMarker"/>
        <c:varyColors val="0"/>
        <c:ser>
          <c:idx val="0"/>
          <c:order val="0"/>
          <c:tx>
            <c:v>Y=2X</c:v>
          </c:tx>
          <c:marker>
            <c:symbol val="none"/>
          </c:marker>
          <c:xVal>
            <c:numRef>
              <c:f>'Ejercicio 1'!$A$6:$A$14</c:f>
              <c:numCache>
                <c:formatCode>General</c:formatCode>
                <c:ptCount val="9"/>
                <c:pt idx="0">
                  <c:v>-4</c:v>
                </c:pt>
                <c:pt idx="1">
                  <c:v>-3</c:v>
                </c:pt>
                <c:pt idx="2">
                  <c:v>-2</c:v>
                </c:pt>
                <c:pt idx="3">
                  <c:v>-1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</c:numCache>
            </c:numRef>
          </c:xVal>
          <c:yVal>
            <c:numRef>
              <c:f>'Ejercicio 1'!$B$6:$B$14</c:f>
              <c:numCache>
                <c:formatCode>General</c:formatCode>
                <c:ptCount val="9"/>
                <c:pt idx="0">
                  <c:v>-8</c:v>
                </c:pt>
                <c:pt idx="1">
                  <c:v>-6</c:v>
                </c:pt>
                <c:pt idx="2">
                  <c:v>-4</c:v>
                </c:pt>
                <c:pt idx="3">
                  <c:v>-2</c:v>
                </c:pt>
                <c:pt idx="4">
                  <c:v>0</c:v>
                </c:pt>
                <c:pt idx="5">
                  <c:v>2</c:v>
                </c:pt>
                <c:pt idx="6">
                  <c:v>4</c:v>
                </c:pt>
                <c:pt idx="7">
                  <c:v>6</c:v>
                </c:pt>
                <c:pt idx="8">
                  <c:v>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739008"/>
        <c:axId val="105740544"/>
      </c:scatterChart>
      <c:valAx>
        <c:axId val="10573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740544"/>
        <c:crosses val="autoZero"/>
        <c:crossBetween val="midCat"/>
      </c:valAx>
      <c:valAx>
        <c:axId val="105740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5739008"/>
        <c:crosses val="autoZero"/>
        <c:crossBetween val="midCat"/>
      </c:valAx>
    </c:plotArea>
    <c:plotVisOnly val="0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pivotSource>
    <c:name>[2-4-P-TP6-Excel-Oblig-Nivel-II-Ver11-1.xlsx]Ejercicio 2!Tabla dinámica8</c:name>
    <c:fmtId val="0"/>
  </c:pivotSource>
  <c:chart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  <c:spPr>
          <a:gradFill>
            <a:gsLst>
              <a:gs pos="0">
                <a:srgbClr val="000082"/>
              </a:gs>
              <a:gs pos="30000">
                <a:srgbClr val="66008F"/>
              </a:gs>
              <a:gs pos="64999">
                <a:srgbClr val="BA0066"/>
              </a:gs>
              <a:gs pos="89999">
                <a:srgbClr val="FF0000"/>
              </a:gs>
              <a:gs pos="100000">
                <a:srgbClr val="FF8200"/>
              </a:gs>
            </a:gsLst>
            <a:lin ang="5400000" scaled="0"/>
          </a:gradFill>
        </c:spPr>
        <c:marker>
          <c:symbol val="none"/>
        </c:marker>
      </c:pivotFmt>
      <c:pivotFmt>
        <c:idx val="4"/>
        <c:spPr>
          <a:pattFill prst="dkHorz">
            <a:fgClr>
              <a:srgbClr val="00B0F0"/>
            </a:fgClr>
            <a:bgClr>
              <a:srgbClr val="7030A0"/>
            </a:bgClr>
          </a:pattFill>
          <a:scene3d>
            <a:camera prst="orthographicFront"/>
            <a:lightRig rig="chilly" dir="t"/>
          </a:scene3d>
          <a:sp3d prstMaterial="metal">
            <a:bevelT w="101600" h="25400"/>
          </a:sp3d>
        </c:spPr>
        <c:marker>
          <c:symbol val="none"/>
        </c:marker>
      </c:pivotFmt>
      <c:pivotFmt>
        <c:idx val="5"/>
        <c:spPr>
          <a:pattFill prst="pct75">
            <a:fgClr>
              <a:srgbClr val="FFC000"/>
            </a:fgClr>
            <a:bgClr>
              <a:schemeClr val="bg1"/>
            </a:bgClr>
          </a:pattFill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'Ejercicio 2'!$B$92:$B$93</c:f>
              <c:strCache>
                <c:ptCount val="1"/>
                <c:pt idx="0">
                  <c:v>ANA DIAZ</c:v>
                </c:pt>
              </c:strCache>
            </c:strRef>
          </c:tx>
          <c:spPr>
            <a:gradFill>
              <a:gsLst>
                <a:gs pos="0">
                  <a:srgbClr val="000082"/>
                </a:gs>
                <a:gs pos="30000">
                  <a:srgbClr val="66008F"/>
                </a:gs>
                <a:gs pos="64999">
                  <a:srgbClr val="BA0066"/>
                </a:gs>
                <a:gs pos="89999">
                  <a:srgbClr val="FF0000"/>
                </a:gs>
                <a:gs pos="100000">
                  <a:srgbClr val="FF8200"/>
                </a:gs>
              </a:gsLst>
              <a:lin ang="5400000" scaled="0"/>
            </a:gradFill>
          </c:spPr>
          <c:invertIfNegative val="0"/>
          <c:cat>
            <c:strRef>
              <c:f>'Ejercicio 2'!$A$94:$A$105</c:f>
              <c:strCache>
                <c:ptCount val="11"/>
                <c:pt idx="0">
                  <c:v>03/05/2014</c:v>
                </c:pt>
                <c:pt idx="1">
                  <c:v>04/05/2014</c:v>
                </c:pt>
                <c:pt idx="2">
                  <c:v>05/05/2014</c:v>
                </c:pt>
                <c:pt idx="3">
                  <c:v>08/05/2014</c:v>
                </c:pt>
                <c:pt idx="4">
                  <c:v>10/05/2014</c:v>
                </c:pt>
                <c:pt idx="5">
                  <c:v>12/05/2014</c:v>
                </c:pt>
                <c:pt idx="6">
                  <c:v>13/05/2014</c:v>
                </c:pt>
                <c:pt idx="7">
                  <c:v>15/05/2014</c:v>
                </c:pt>
                <c:pt idx="8">
                  <c:v>16/05/2014</c:v>
                </c:pt>
                <c:pt idx="9">
                  <c:v>17/05/2014</c:v>
                </c:pt>
                <c:pt idx="10">
                  <c:v>20/05/2014</c:v>
                </c:pt>
              </c:strCache>
            </c:strRef>
          </c:cat>
          <c:val>
            <c:numRef>
              <c:f>'Ejercicio 2'!$B$94:$B$105</c:f>
              <c:numCache>
                <c:formatCode>General</c:formatCode>
                <c:ptCount val="11"/>
                <c:pt idx="5">
                  <c:v>12587</c:v>
                </c:pt>
                <c:pt idx="8">
                  <c:v>10487</c:v>
                </c:pt>
              </c:numCache>
            </c:numRef>
          </c:val>
        </c:ser>
        <c:ser>
          <c:idx val="1"/>
          <c:order val="1"/>
          <c:tx>
            <c:strRef>
              <c:f>'Ejercicio 2'!$C$92:$C$93</c:f>
              <c:strCache>
                <c:ptCount val="1"/>
                <c:pt idx="0">
                  <c:v>JORGE ORTIZ</c:v>
                </c:pt>
              </c:strCache>
            </c:strRef>
          </c:tx>
          <c:spPr>
            <a:pattFill prst="dkHorz">
              <a:fgClr>
                <a:srgbClr val="00B0F0"/>
              </a:fgClr>
              <a:bgClr>
                <a:srgbClr val="7030A0"/>
              </a:bgClr>
            </a:pattFill>
            <a:scene3d>
              <a:camera prst="orthographicFront"/>
              <a:lightRig rig="chilly" dir="t"/>
            </a:scene3d>
            <a:sp3d prstMaterial="metal">
              <a:bevelT w="101600" h="25400"/>
            </a:sp3d>
          </c:spPr>
          <c:invertIfNegative val="0"/>
          <c:cat>
            <c:strRef>
              <c:f>'Ejercicio 2'!$A$94:$A$105</c:f>
              <c:strCache>
                <c:ptCount val="11"/>
                <c:pt idx="0">
                  <c:v>03/05/2014</c:v>
                </c:pt>
                <c:pt idx="1">
                  <c:v>04/05/2014</c:v>
                </c:pt>
                <c:pt idx="2">
                  <c:v>05/05/2014</c:v>
                </c:pt>
                <c:pt idx="3">
                  <c:v>08/05/2014</c:v>
                </c:pt>
                <c:pt idx="4">
                  <c:v>10/05/2014</c:v>
                </c:pt>
                <c:pt idx="5">
                  <c:v>12/05/2014</c:v>
                </c:pt>
                <c:pt idx="6">
                  <c:v>13/05/2014</c:v>
                </c:pt>
                <c:pt idx="7">
                  <c:v>15/05/2014</c:v>
                </c:pt>
                <c:pt idx="8">
                  <c:v>16/05/2014</c:v>
                </c:pt>
                <c:pt idx="9">
                  <c:v>17/05/2014</c:v>
                </c:pt>
                <c:pt idx="10">
                  <c:v>20/05/2014</c:v>
                </c:pt>
              </c:strCache>
            </c:strRef>
          </c:cat>
          <c:val>
            <c:numRef>
              <c:f>'Ejercicio 2'!$C$94:$C$105</c:f>
              <c:numCache>
                <c:formatCode>General</c:formatCode>
                <c:ptCount val="11"/>
                <c:pt idx="0">
                  <c:v>5200</c:v>
                </c:pt>
                <c:pt idx="1">
                  <c:v>6400</c:v>
                </c:pt>
                <c:pt idx="2">
                  <c:v>2700</c:v>
                </c:pt>
                <c:pt idx="3">
                  <c:v>1500</c:v>
                </c:pt>
                <c:pt idx="4">
                  <c:v>9820</c:v>
                </c:pt>
                <c:pt idx="5">
                  <c:v>7890</c:v>
                </c:pt>
                <c:pt idx="6">
                  <c:v>12202</c:v>
                </c:pt>
                <c:pt idx="7">
                  <c:v>26878</c:v>
                </c:pt>
                <c:pt idx="9">
                  <c:v>17925</c:v>
                </c:pt>
                <c:pt idx="10">
                  <c:v>3450</c:v>
                </c:pt>
              </c:numCache>
            </c:numRef>
          </c:val>
        </c:ser>
        <c:ser>
          <c:idx val="2"/>
          <c:order val="2"/>
          <c:tx>
            <c:strRef>
              <c:f>'Ejercicio 2'!$D$92:$D$93</c:f>
              <c:strCache>
                <c:ptCount val="1"/>
                <c:pt idx="0">
                  <c:v>LUIS NUÑEZ</c:v>
                </c:pt>
              </c:strCache>
            </c:strRef>
          </c:tx>
          <c:spPr>
            <a:pattFill prst="pct75">
              <a:fgClr>
                <a:srgbClr val="FFC000"/>
              </a:fgClr>
              <a:bgClr>
                <a:schemeClr val="bg1"/>
              </a:bgClr>
            </a:pattFill>
          </c:spPr>
          <c:invertIfNegative val="0"/>
          <c:cat>
            <c:strRef>
              <c:f>'Ejercicio 2'!$A$94:$A$105</c:f>
              <c:strCache>
                <c:ptCount val="11"/>
                <c:pt idx="0">
                  <c:v>03/05/2014</c:v>
                </c:pt>
                <c:pt idx="1">
                  <c:v>04/05/2014</c:v>
                </c:pt>
                <c:pt idx="2">
                  <c:v>05/05/2014</c:v>
                </c:pt>
                <c:pt idx="3">
                  <c:v>08/05/2014</c:v>
                </c:pt>
                <c:pt idx="4">
                  <c:v>10/05/2014</c:v>
                </c:pt>
                <c:pt idx="5">
                  <c:v>12/05/2014</c:v>
                </c:pt>
                <c:pt idx="6">
                  <c:v>13/05/2014</c:v>
                </c:pt>
                <c:pt idx="7">
                  <c:v>15/05/2014</c:v>
                </c:pt>
                <c:pt idx="8">
                  <c:v>16/05/2014</c:v>
                </c:pt>
                <c:pt idx="9">
                  <c:v>17/05/2014</c:v>
                </c:pt>
                <c:pt idx="10">
                  <c:v>20/05/2014</c:v>
                </c:pt>
              </c:strCache>
            </c:strRef>
          </c:cat>
          <c:val>
            <c:numRef>
              <c:f>'Ejercicio 2'!$D$94:$D$105</c:f>
              <c:numCache>
                <c:formatCode>General</c:formatCode>
                <c:ptCount val="11"/>
                <c:pt idx="2">
                  <c:v>7200</c:v>
                </c:pt>
                <c:pt idx="3">
                  <c:v>5590</c:v>
                </c:pt>
                <c:pt idx="6">
                  <c:v>10047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394880"/>
        <c:axId val="118396416"/>
      </c:barChart>
      <c:catAx>
        <c:axId val="118394880"/>
        <c:scaling>
          <c:orientation val="minMax"/>
        </c:scaling>
        <c:delete val="0"/>
        <c:axPos val="b"/>
        <c:majorTickMark val="out"/>
        <c:minorTickMark val="none"/>
        <c:tickLblPos val="nextTo"/>
        <c:crossAx val="118396416"/>
        <c:crosses val="autoZero"/>
        <c:auto val="1"/>
        <c:lblAlgn val="ctr"/>
        <c:lblOffset val="100"/>
        <c:noMultiLvlLbl val="0"/>
      </c:catAx>
      <c:valAx>
        <c:axId val="118396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394880"/>
        <c:crosses val="autoZero"/>
        <c:crossBetween val="between"/>
      </c:valAx>
      <c:spPr>
        <a:effectLst>
          <a:innerShdw blurRad="63500" dist="50800" dir="8100000">
            <a:prstClr val="black">
              <a:alpha val="60000"/>
            </a:prstClr>
          </a:innerShdw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pivotSource>
    <c:name>[2-4-P-TP6-Excel-Oblig-Nivel-II-Ver11-1.xlsx]Ejercicio 4.3!Tabla dinámica5</c:name>
    <c:fmtId val="0"/>
  </c:pivotSource>
  <c:chart>
    <c:title>
      <c:layout/>
      <c:overlay val="0"/>
    </c:title>
    <c:autoTitleDeleted val="0"/>
    <c:pivotFmts>
      <c:pivotFmt>
        <c:idx val="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'Ejercicio 4.3'!$N$4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'Ejercicio 4.3'!$M$5:$M$34</c:f>
              <c:strCache>
                <c:ptCount val="29"/>
                <c:pt idx="0">
                  <c:v>Aux joyeux ecclésiastiques</c:v>
                </c:pt>
                <c:pt idx="1">
                  <c:v>Bigfoot Breweries</c:v>
                </c:pt>
                <c:pt idx="2">
                  <c:v>Cooperativa de Quesos 'Las Cabras'</c:v>
                </c:pt>
                <c:pt idx="3">
                  <c:v>Escargots Nouveaux</c:v>
                </c:pt>
                <c:pt idx="4">
                  <c:v>Exotic Liquids</c:v>
                </c:pt>
                <c:pt idx="5">
                  <c:v>Forêts d'érables</c:v>
                </c:pt>
                <c:pt idx="6">
                  <c:v>Formaggi Fortini s.r.l.</c:v>
                </c:pt>
                <c:pt idx="7">
                  <c:v>Gai pâturage</c:v>
                </c:pt>
                <c:pt idx="8">
                  <c:v>G'day, Mate</c:v>
                </c:pt>
                <c:pt idx="9">
                  <c:v>Grandma Kelly's Homestead</c:v>
                </c:pt>
                <c:pt idx="10">
                  <c:v>Heli Süßwaren GmbH &amp; Co. KG</c:v>
                </c:pt>
                <c:pt idx="11">
                  <c:v>Karkki Oy</c:v>
                </c:pt>
                <c:pt idx="12">
                  <c:v>Leka Trading</c:v>
                </c:pt>
                <c:pt idx="13">
                  <c:v>Lyngbysild</c:v>
                </c:pt>
                <c:pt idx="14">
                  <c:v>Ma Maison</c:v>
                </c:pt>
                <c:pt idx="15">
                  <c:v>Mayumi's</c:v>
                </c:pt>
                <c:pt idx="16">
                  <c:v>New England Seafood Cannery</c:v>
                </c:pt>
                <c:pt idx="17">
                  <c:v>New Orleans Cajun Delights</c:v>
                </c:pt>
                <c:pt idx="18">
                  <c:v>Nord-Ost-Fisch Handelsgesellschaft mbH</c:v>
                </c:pt>
                <c:pt idx="19">
                  <c:v>Norske Meierier</c:v>
                </c:pt>
                <c:pt idx="20">
                  <c:v>Pasta Buttini s.r.l.</c:v>
                </c:pt>
                <c:pt idx="21">
                  <c:v>Pavlova, Ltd.</c:v>
                </c:pt>
                <c:pt idx="22">
                  <c:v>PB Knäckebröd AB</c:v>
                </c:pt>
                <c:pt idx="23">
                  <c:v>Plusspar Lebensmittelgroßmärkte AG</c:v>
                </c:pt>
                <c:pt idx="24">
                  <c:v>Refrescos Americanas LTDA</c:v>
                </c:pt>
                <c:pt idx="25">
                  <c:v>Specialty Biscuits, Ltd.</c:v>
                </c:pt>
                <c:pt idx="26">
                  <c:v>Svensk Sjöföda AB</c:v>
                </c:pt>
                <c:pt idx="27">
                  <c:v>Tokyo Traders</c:v>
                </c:pt>
                <c:pt idx="28">
                  <c:v>Zaanse Snoepfabriek</c:v>
                </c:pt>
              </c:strCache>
            </c:strRef>
          </c:cat>
          <c:val>
            <c:numRef>
              <c:f>'Ejercicio 4.3'!$N$5:$N$34</c:f>
              <c:numCache>
                <c:formatCode>General</c:formatCode>
                <c:ptCount val="29"/>
                <c:pt idx="0">
                  <c:v>5807.5</c:v>
                </c:pt>
                <c:pt idx="1">
                  <c:v>2825</c:v>
                </c:pt>
                <c:pt idx="2">
                  <c:v>4270</c:v>
                </c:pt>
                <c:pt idx="3">
                  <c:v>1131.5</c:v>
                </c:pt>
                <c:pt idx="4">
                  <c:v>1224</c:v>
                </c:pt>
                <c:pt idx="5">
                  <c:v>4205.6000000000004</c:v>
                </c:pt>
                <c:pt idx="6">
                  <c:v>890.19999999999993</c:v>
                </c:pt>
                <c:pt idx="7">
                  <c:v>5481</c:v>
                </c:pt>
                <c:pt idx="8">
                  <c:v>1540</c:v>
                </c:pt>
                <c:pt idx="9">
                  <c:v>3891</c:v>
                </c:pt>
                <c:pt idx="10">
                  <c:v>3963.55</c:v>
                </c:pt>
                <c:pt idx="11">
                  <c:v>2489.25</c:v>
                </c:pt>
                <c:pt idx="12">
                  <c:v>1793.15</c:v>
                </c:pt>
                <c:pt idx="13">
                  <c:v>1687.5</c:v>
                </c:pt>
                <c:pt idx="14">
                  <c:v>3596.45</c:v>
                </c:pt>
                <c:pt idx="15">
                  <c:v>1896.25</c:v>
                </c:pt>
                <c:pt idx="16">
                  <c:v>4123.45</c:v>
                </c:pt>
                <c:pt idx="17">
                  <c:v>2966.8</c:v>
                </c:pt>
                <c:pt idx="18">
                  <c:v>308.89999999999998</c:v>
                </c:pt>
                <c:pt idx="19">
                  <c:v>2595</c:v>
                </c:pt>
                <c:pt idx="20">
                  <c:v>1671</c:v>
                </c:pt>
                <c:pt idx="21">
                  <c:v>4716.6500000000005</c:v>
                </c:pt>
                <c:pt idx="22">
                  <c:v>3228</c:v>
                </c:pt>
                <c:pt idx="23">
                  <c:v>3654.8500000000004</c:v>
                </c:pt>
                <c:pt idx="24">
                  <c:v>275</c:v>
                </c:pt>
                <c:pt idx="25">
                  <c:v>3723</c:v>
                </c:pt>
                <c:pt idx="26">
                  <c:v>5049</c:v>
                </c:pt>
                <c:pt idx="27">
                  <c:v>4134</c:v>
                </c:pt>
                <c:pt idx="28">
                  <c:v>635.25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162112"/>
        <c:axId val="111163648"/>
      </c:barChart>
      <c:catAx>
        <c:axId val="11116211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AR"/>
          </a:p>
        </c:txPr>
        <c:crossAx val="111163648"/>
        <c:crosses val="autoZero"/>
        <c:auto val="1"/>
        <c:lblAlgn val="ctr"/>
        <c:lblOffset val="100"/>
        <c:noMultiLvlLbl val="0"/>
      </c:catAx>
      <c:valAx>
        <c:axId val="111163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AR"/>
          </a:p>
        </c:txPr>
        <c:crossAx val="111162112"/>
        <c:crosses val="autoZero"/>
        <c:crossBetween val="between"/>
      </c:valAx>
    </c:plotArea>
    <c:plotVisOnly val="1"/>
    <c:dispBlanksAs val="gap"/>
    <c:showDLblsOverMax val="0"/>
  </c:chart>
  <c:spPr>
    <a:gradFill>
      <a:gsLst>
        <a:gs pos="0">
          <a:srgbClr val="3399FF"/>
        </a:gs>
        <a:gs pos="16000">
          <a:srgbClr val="00CCCC"/>
        </a:gs>
        <a:gs pos="47000">
          <a:srgbClr val="9999FF"/>
        </a:gs>
        <a:gs pos="60001">
          <a:srgbClr val="2E6792"/>
        </a:gs>
        <a:gs pos="71001">
          <a:srgbClr val="3333CC"/>
        </a:gs>
        <a:gs pos="81000">
          <a:srgbClr val="1170FF"/>
        </a:gs>
        <a:gs pos="100000">
          <a:srgbClr val="006699"/>
        </a:gs>
      </a:gsLst>
      <a:lin ang="5400000" scaled="0"/>
    </a:gradFill>
  </c:spPr>
  <c:printSettings>
    <c:headerFooter/>
    <c:pageMargins b="0.75000000000000011" l="0.70000000000000007" r="0.70000000000000007" t="0.75000000000000011" header="0.30000000000000004" footer="0.30000000000000004"/>
    <c:pageSetup/>
  </c:printSettings>
  <c:extLst>
    <c:ext xmlns:c14="http://schemas.microsoft.com/office/drawing/2007/8/2/chart" uri="{781A3756-C4B2-4CAC-9D66-4F8BD8637D16}">
      <c14:pivotOptions>
        <c14:dropZoneFilter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'Ejercicio 1'!$C$5</c:f>
              <c:strCache>
                <c:ptCount val="1"/>
                <c:pt idx="0">
                  <c:v>Y=-3X+2</c:v>
                </c:pt>
              </c:strCache>
            </c:strRef>
          </c:tx>
          <c:marker>
            <c:symbol val="none"/>
          </c:marker>
          <c:xVal>
            <c:numRef>
              <c:f>'Ejercicio 1'!$A$6:$A$14</c:f>
              <c:numCache>
                <c:formatCode>General</c:formatCode>
                <c:ptCount val="9"/>
                <c:pt idx="0">
                  <c:v>-4</c:v>
                </c:pt>
                <c:pt idx="1">
                  <c:v>-3</c:v>
                </c:pt>
                <c:pt idx="2">
                  <c:v>-2</c:v>
                </c:pt>
                <c:pt idx="3">
                  <c:v>-1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</c:numCache>
            </c:numRef>
          </c:xVal>
          <c:yVal>
            <c:numRef>
              <c:f>'Ejercicio 1'!$C$6:$C$14</c:f>
              <c:numCache>
                <c:formatCode>General</c:formatCode>
                <c:ptCount val="9"/>
                <c:pt idx="0">
                  <c:v>14</c:v>
                </c:pt>
                <c:pt idx="1">
                  <c:v>11</c:v>
                </c:pt>
                <c:pt idx="2">
                  <c:v>8</c:v>
                </c:pt>
                <c:pt idx="3">
                  <c:v>5</c:v>
                </c:pt>
                <c:pt idx="4">
                  <c:v>2</c:v>
                </c:pt>
                <c:pt idx="5">
                  <c:v>-1</c:v>
                </c:pt>
                <c:pt idx="6">
                  <c:v>-4</c:v>
                </c:pt>
                <c:pt idx="7">
                  <c:v>-7</c:v>
                </c:pt>
                <c:pt idx="8">
                  <c:v>-10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748736"/>
        <c:axId val="105762816"/>
      </c:scatterChart>
      <c:valAx>
        <c:axId val="10574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762816"/>
        <c:crosses val="autoZero"/>
        <c:crossBetween val="midCat"/>
      </c:valAx>
      <c:valAx>
        <c:axId val="1057628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57487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s-AR" sz="1800" b="1" i="0" u="none" strike="noStrike" baseline="0">
                <a:effectLst/>
              </a:rPr>
              <a:t>y=x</a:t>
            </a:r>
            <a:r>
              <a:rPr lang="es-AR" sz="1800" b="1" i="0" u="none" strike="noStrike" baseline="30000">
                <a:effectLst/>
              </a:rPr>
              <a:t>2</a:t>
            </a:r>
            <a:r>
              <a:rPr lang="es-AR" sz="1800" b="1" i="0" u="none" strike="noStrike" baseline="0"/>
              <a:t> </a:t>
            </a:r>
            <a:endParaRPr lang="en-US" b="1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1"/>
          <c:marker>
            <c:symbol val="none"/>
          </c:marker>
          <c:xVal>
            <c:numRef>
              <c:f>'Ejercicio 1'!$A$6:$A$14</c:f>
              <c:numCache>
                <c:formatCode>General</c:formatCode>
                <c:ptCount val="9"/>
                <c:pt idx="0">
                  <c:v>-4</c:v>
                </c:pt>
                <c:pt idx="1">
                  <c:v>-3</c:v>
                </c:pt>
                <c:pt idx="2">
                  <c:v>-2</c:v>
                </c:pt>
                <c:pt idx="3">
                  <c:v>-1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</c:numCache>
            </c:numRef>
          </c:xVal>
          <c:yVal>
            <c:numRef>
              <c:f>'Ejercicio 1'!$D$6:$D$14</c:f>
              <c:numCache>
                <c:formatCode>General</c:formatCode>
                <c:ptCount val="9"/>
                <c:pt idx="0">
                  <c:v>16</c:v>
                </c:pt>
                <c:pt idx="1">
                  <c:v>9</c:v>
                </c:pt>
                <c:pt idx="2">
                  <c:v>4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9</c:v>
                </c:pt>
                <c:pt idx="8">
                  <c:v>16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'Ejercicio 1'!$A$6:$A$14</c:f>
              <c:numCache>
                <c:formatCode>General</c:formatCode>
                <c:ptCount val="9"/>
                <c:pt idx="0">
                  <c:v>-4</c:v>
                </c:pt>
                <c:pt idx="1">
                  <c:v>-3</c:v>
                </c:pt>
                <c:pt idx="2">
                  <c:v>-2</c:v>
                </c:pt>
                <c:pt idx="3">
                  <c:v>-1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</c:numCache>
            </c:numRef>
          </c:xVal>
          <c:yVal>
            <c:numRef>
              <c:f>'Ejercicio 1'!$D$6:$D$14</c:f>
              <c:numCache>
                <c:formatCode>General</c:formatCode>
                <c:ptCount val="9"/>
                <c:pt idx="0">
                  <c:v>16</c:v>
                </c:pt>
                <c:pt idx="1">
                  <c:v>9</c:v>
                </c:pt>
                <c:pt idx="2">
                  <c:v>4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9</c:v>
                </c:pt>
                <c:pt idx="8">
                  <c:v>16</c:v>
                </c:pt>
              </c:numCache>
            </c:numRef>
          </c:yVal>
          <c:smooth val="1"/>
        </c:ser>
        <c:ser>
          <c:idx val="1"/>
          <c:order val="0"/>
          <c:marker>
            <c:symbol val="none"/>
          </c:marker>
          <c:xVal>
            <c:numRef>
              <c:f>'Ejercicio 1'!$A$6:$A$14</c:f>
              <c:numCache>
                <c:formatCode>General</c:formatCode>
                <c:ptCount val="9"/>
                <c:pt idx="0">
                  <c:v>-4</c:v>
                </c:pt>
                <c:pt idx="1">
                  <c:v>-3</c:v>
                </c:pt>
                <c:pt idx="2">
                  <c:v>-2</c:v>
                </c:pt>
                <c:pt idx="3">
                  <c:v>-1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</c:numCache>
            </c:numRef>
          </c:xVal>
          <c:yVal>
            <c:numRef>
              <c:f>'Ejercicio 1'!$D$6:$D$14</c:f>
              <c:numCache>
                <c:formatCode>General</c:formatCode>
                <c:ptCount val="9"/>
                <c:pt idx="0">
                  <c:v>16</c:v>
                </c:pt>
                <c:pt idx="1">
                  <c:v>9</c:v>
                </c:pt>
                <c:pt idx="2">
                  <c:v>4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9</c:v>
                </c:pt>
                <c:pt idx="8">
                  <c:v>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313408"/>
        <c:axId val="107323392"/>
      </c:scatterChart>
      <c:valAx>
        <c:axId val="10731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323392"/>
        <c:crosses val="autoZero"/>
        <c:crossBetween val="midCat"/>
      </c:valAx>
      <c:valAx>
        <c:axId val="107323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7313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s-AR" sz="1800" b="1" i="0" u="none" strike="noStrike" baseline="0">
                <a:effectLst/>
              </a:rPr>
              <a:t>Y=X</a:t>
            </a:r>
            <a:r>
              <a:rPr lang="es-AR" sz="1800" b="1" i="0" u="none" strike="noStrike" baseline="30000">
                <a:effectLst/>
              </a:rPr>
              <a:t>2</a:t>
            </a:r>
            <a:r>
              <a:rPr lang="es-AR" sz="1800" b="1" i="0" u="none" strike="noStrike" baseline="0">
                <a:effectLst/>
              </a:rPr>
              <a:t>+4X+2</a:t>
            </a:r>
            <a:r>
              <a:rPr lang="es-AR" sz="1800" b="1" i="0" u="none" strike="noStrike" baseline="0"/>
              <a:t> </a:t>
            </a:r>
            <a:r>
              <a:rPr lang="es-AR" b="1"/>
              <a:t> 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'Ejercicio 1'!$E$5</c:f>
              <c:strCache>
                <c:ptCount val="1"/>
                <c:pt idx="0">
                  <c:v>Y=X2+4X+2</c:v>
                </c:pt>
              </c:strCache>
            </c:strRef>
          </c:tx>
          <c:marker>
            <c:symbol val="none"/>
          </c:marker>
          <c:xVal>
            <c:numRef>
              <c:f>'Ejercicio 1'!$A$6:$A$14</c:f>
              <c:numCache>
                <c:formatCode>General</c:formatCode>
                <c:ptCount val="9"/>
                <c:pt idx="0">
                  <c:v>-4</c:v>
                </c:pt>
                <c:pt idx="1">
                  <c:v>-3</c:v>
                </c:pt>
                <c:pt idx="2">
                  <c:v>-2</c:v>
                </c:pt>
                <c:pt idx="3">
                  <c:v>-1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</c:numCache>
            </c:numRef>
          </c:xVal>
          <c:yVal>
            <c:numRef>
              <c:f>'Ejercicio 1'!$E$6:$E$14</c:f>
              <c:numCache>
                <c:formatCode>General</c:formatCode>
                <c:ptCount val="9"/>
                <c:pt idx="0">
                  <c:v>2</c:v>
                </c:pt>
                <c:pt idx="1">
                  <c:v>-1</c:v>
                </c:pt>
                <c:pt idx="2">
                  <c:v>-2</c:v>
                </c:pt>
                <c:pt idx="3">
                  <c:v>-1</c:v>
                </c:pt>
                <c:pt idx="4">
                  <c:v>2</c:v>
                </c:pt>
                <c:pt idx="5">
                  <c:v>7</c:v>
                </c:pt>
                <c:pt idx="6">
                  <c:v>14</c:v>
                </c:pt>
                <c:pt idx="7">
                  <c:v>23</c:v>
                </c:pt>
                <c:pt idx="8">
                  <c:v>34</c:v>
                </c:pt>
              </c:numCache>
            </c:numRef>
          </c:yVal>
          <c:smooth val="1"/>
        </c:ser>
        <c:ser>
          <c:idx val="0"/>
          <c:order val="1"/>
          <c:marker>
            <c:symbol val="none"/>
          </c:marker>
          <c:xVal>
            <c:numRef>
              <c:f>'Ejercicio 1'!$A$6:$A$14</c:f>
              <c:numCache>
                <c:formatCode>General</c:formatCode>
                <c:ptCount val="9"/>
                <c:pt idx="0">
                  <c:v>-4</c:v>
                </c:pt>
                <c:pt idx="1">
                  <c:v>-3</c:v>
                </c:pt>
                <c:pt idx="2">
                  <c:v>-2</c:v>
                </c:pt>
                <c:pt idx="3">
                  <c:v>-1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</c:numCache>
            </c:numRef>
          </c:xVal>
          <c:yVal>
            <c:numRef>
              <c:f>'Ejercicio 1'!$M$23</c:f>
              <c:numCache>
                <c:formatCode>General</c:formatCode>
                <c:ptCount val="1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349120"/>
        <c:axId val="107350656"/>
      </c:scatterChart>
      <c:valAx>
        <c:axId val="107349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350656"/>
        <c:crosses val="autoZero"/>
        <c:crossBetween val="midCat"/>
      </c:valAx>
      <c:valAx>
        <c:axId val="107350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73491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s-AR" sz="1800" b="1" i="0" u="none" strike="noStrike" baseline="0">
                <a:effectLst/>
              </a:rPr>
              <a:t>Y=X</a:t>
            </a:r>
            <a:r>
              <a:rPr lang="es-AR" sz="1800" b="1" i="0" u="none" strike="noStrike" baseline="30000">
                <a:effectLst/>
              </a:rPr>
              <a:t>3</a:t>
            </a:r>
            <a:r>
              <a:rPr lang="es-AR" sz="1800" b="1" i="0" u="none" strike="noStrike" baseline="0">
                <a:effectLst/>
              </a:rPr>
              <a:t>+2X</a:t>
            </a:r>
            <a:r>
              <a:rPr lang="es-AR" sz="1800" b="1" i="0" u="none" strike="noStrike" baseline="30000">
                <a:effectLst/>
              </a:rPr>
              <a:t>2</a:t>
            </a:r>
            <a:r>
              <a:rPr lang="es-AR" sz="1800" b="1" i="0" u="none" strike="noStrike" baseline="0">
                <a:effectLst/>
              </a:rPr>
              <a:t>+1</a:t>
            </a:r>
            <a:r>
              <a:rPr lang="es-AR" sz="1800" b="1" i="0" u="none" strike="noStrike" baseline="0"/>
              <a:t> </a:t>
            </a:r>
            <a:endParaRPr lang="en-US" b="1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'Ejercicio 1'!$A$6:$A$14</c:f>
              <c:numCache>
                <c:formatCode>General</c:formatCode>
                <c:ptCount val="9"/>
                <c:pt idx="0">
                  <c:v>-4</c:v>
                </c:pt>
                <c:pt idx="1">
                  <c:v>-3</c:v>
                </c:pt>
                <c:pt idx="2">
                  <c:v>-2</c:v>
                </c:pt>
                <c:pt idx="3">
                  <c:v>-1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</c:numCache>
            </c:numRef>
          </c:xVal>
          <c:yVal>
            <c:numRef>
              <c:f>'Ejercicio 1'!$F$6:$F$14</c:f>
              <c:numCache>
                <c:formatCode>General</c:formatCode>
                <c:ptCount val="9"/>
                <c:pt idx="0">
                  <c:v>-31</c:v>
                </c:pt>
                <c:pt idx="1">
                  <c:v>-8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17</c:v>
                </c:pt>
                <c:pt idx="7">
                  <c:v>46</c:v>
                </c:pt>
                <c:pt idx="8">
                  <c:v>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375232"/>
        <c:axId val="107397504"/>
      </c:scatterChart>
      <c:valAx>
        <c:axId val="10737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397504"/>
        <c:crosses val="autoZero"/>
        <c:crossBetween val="midCat"/>
      </c:valAx>
      <c:valAx>
        <c:axId val="1073975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73752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s-AR" sz="1800" b="1" i="0" u="none" strike="noStrike" baseline="0">
                <a:effectLst/>
              </a:rPr>
              <a:t>Y=2</a:t>
            </a:r>
            <a:r>
              <a:rPr lang="es-AR" sz="1800" b="1" i="0" u="none" strike="noStrike" baseline="30000">
                <a:effectLst/>
              </a:rPr>
              <a:t>x</a:t>
            </a:r>
            <a:r>
              <a:rPr lang="es-AR" sz="1800" b="1" i="0" u="none" strike="noStrike" baseline="0"/>
              <a:t> </a:t>
            </a:r>
            <a:endParaRPr lang="es-AR" b="1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'Ejercicio 1'!$A$6:$A$14</c:f>
              <c:numCache>
                <c:formatCode>General</c:formatCode>
                <c:ptCount val="9"/>
                <c:pt idx="0">
                  <c:v>-4</c:v>
                </c:pt>
                <c:pt idx="1">
                  <c:v>-3</c:v>
                </c:pt>
                <c:pt idx="2">
                  <c:v>-2</c:v>
                </c:pt>
                <c:pt idx="3">
                  <c:v>-1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</c:numCache>
            </c:numRef>
          </c:xVal>
          <c:yVal>
            <c:numRef>
              <c:f>'Ejercicio 1'!$G$6:$G$14</c:f>
              <c:numCache>
                <c:formatCode>General</c:formatCode>
                <c:ptCount val="9"/>
                <c:pt idx="0">
                  <c:v>6.25E-2</c:v>
                </c:pt>
                <c:pt idx="1">
                  <c:v>0.125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8</c:v>
                </c:pt>
                <c:pt idx="8">
                  <c:v>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413888"/>
        <c:axId val="107415424"/>
      </c:scatterChart>
      <c:valAx>
        <c:axId val="10741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415424"/>
        <c:crosses val="autoZero"/>
        <c:crossBetween val="midCat"/>
      </c:valAx>
      <c:valAx>
        <c:axId val="107415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74138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Y=COS(X)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'Ejercicio 1'!$A$6:$A$14</c:f>
              <c:numCache>
                <c:formatCode>General</c:formatCode>
                <c:ptCount val="9"/>
                <c:pt idx="0">
                  <c:v>-4</c:v>
                </c:pt>
                <c:pt idx="1">
                  <c:v>-3</c:v>
                </c:pt>
                <c:pt idx="2">
                  <c:v>-2</c:v>
                </c:pt>
                <c:pt idx="3">
                  <c:v>-1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</c:numCache>
            </c:numRef>
          </c:xVal>
          <c:yVal>
            <c:numRef>
              <c:f>'Ejercicio 1'!$H$6:$H$14</c:f>
              <c:numCache>
                <c:formatCode>General</c:formatCode>
                <c:ptCount val="9"/>
                <c:pt idx="0">
                  <c:v>-0.65364362086361194</c:v>
                </c:pt>
                <c:pt idx="1">
                  <c:v>-0.98999249660044542</c:v>
                </c:pt>
                <c:pt idx="2">
                  <c:v>-0.41614683654714241</c:v>
                </c:pt>
                <c:pt idx="3">
                  <c:v>0.54030230586813977</c:v>
                </c:pt>
                <c:pt idx="4">
                  <c:v>1</c:v>
                </c:pt>
                <c:pt idx="5">
                  <c:v>0.54030230586813977</c:v>
                </c:pt>
                <c:pt idx="6">
                  <c:v>-0.41614683654714241</c:v>
                </c:pt>
                <c:pt idx="7">
                  <c:v>-0.98999249660044542</c:v>
                </c:pt>
                <c:pt idx="8">
                  <c:v>-0.65364362086361194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440000"/>
        <c:axId val="107441536"/>
      </c:scatterChart>
      <c:valAx>
        <c:axId val="10744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441536"/>
        <c:crosses val="autoZero"/>
        <c:crossBetween val="midCat"/>
      </c:valAx>
      <c:valAx>
        <c:axId val="107441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74400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Y=SEN(X)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6548515440472E-2"/>
          <c:y val="0.22481643769424223"/>
          <c:w val="0.83178480300115787"/>
          <c:h val="0.73921874828407963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'Ejercicio 1'!$A$6:$A$14</c:f>
              <c:numCache>
                <c:formatCode>General</c:formatCode>
                <c:ptCount val="9"/>
                <c:pt idx="0">
                  <c:v>-4</c:v>
                </c:pt>
                <c:pt idx="1">
                  <c:v>-3</c:v>
                </c:pt>
                <c:pt idx="2">
                  <c:v>-2</c:v>
                </c:pt>
                <c:pt idx="3">
                  <c:v>-1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</c:numCache>
            </c:numRef>
          </c:xVal>
          <c:yVal>
            <c:numRef>
              <c:f>'Ejercicio 1'!$I$6:$I$14</c:f>
              <c:numCache>
                <c:formatCode>General</c:formatCode>
                <c:ptCount val="9"/>
                <c:pt idx="0">
                  <c:v>0.7568024953079282</c:v>
                </c:pt>
                <c:pt idx="1">
                  <c:v>-0.14112000805986721</c:v>
                </c:pt>
                <c:pt idx="2">
                  <c:v>-0.90929742682568171</c:v>
                </c:pt>
                <c:pt idx="3">
                  <c:v>-0.8414709848078965</c:v>
                </c:pt>
                <c:pt idx="4">
                  <c:v>0</c:v>
                </c:pt>
                <c:pt idx="5">
                  <c:v>0.8414709848078965</c:v>
                </c:pt>
                <c:pt idx="6">
                  <c:v>0.90929742682568171</c:v>
                </c:pt>
                <c:pt idx="7">
                  <c:v>0.14112000805986721</c:v>
                </c:pt>
                <c:pt idx="8">
                  <c:v>-0.7568024953079282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462016"/>
        <c:axId val="112534656"/>
      </c:scatterChart>
      <c:valAx>
        <c:axId val="107462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534656"/>
        <c:crosses val="autoZero"/>
        <c:crossBetween val="midCat"/>
      </c:valAx>
      <c:valAx>
        <c:axId val="112534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74620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Y=abs(x)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'Ejercicio 1'!$A$6:$A$14</c:f>
              <c:numCache>
                <c:formatCode>General</c:formatCode>
                <c:ptCount val="9"/>
                <c:pt idx="0">
                  <c:v>-4</c:v>
                </c:pt>
                <c:pt idx="1">
                  <c:v>-3</c:v>
                </c:pt>
                <c:pt idx="2">
                  <c:v>-2</c:v>
                </c:pt>
                <c:pt idx="3">
                  <c:v>-1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</c:numCache>
            </c:numRef>
          </c:xVal>
          <c:yVal>
            <c:numRef>
              <c:f>'Ejercicio 1'!$J$6:$J$14</c:f>
              <c:numCache>
                <c:formatCode>General</c:formatCode>
                <c:ptCount val="9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75616"/>
        <c:axId val="112577152"/>
      </c:scatterChart>
      <c:valAx>
        <c:axId val="11257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577152"/>
        <c:crosses val="autoZero"/>
        <c:crossBetween val="midCat"/>
      </c:valAx>
      <c:valAx>
        <c:axId val="11257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2575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0</xdr:row>
      <xdr:rowOff>0</xdr:rowOff>
    </xdr:from>
    <xdr:to>
      <xdr:col>3</xdr:col>
      <xdr:colOff>714375</xdr:colOff>
      <xdr:row>0</xdr:row>
      <xdr:rowOff>0</xdr:rowOff>
    </xdr:to>
    <xdr:sp macro="" textlink="">
      <xdr:nvSpPr>
        <xdr:cNvPr id="7169" name="AutoShape 1"/>
        <xdr:cNvSpPr>
          <a:spLocks noChangeArrowheads="1"/>
        </xdr:cNvSpPr>
      </xdr:nvSpPr>
      <xdr:spPr bwMode="auto">
        <a:xfrm>
          <a:off x="2162175" y="0"/>
          <a:ext cx="838200" cy="0"/>
        </a:xfrm>
        <a:prstGeom prst="right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Gráfico aquí</a:t>
          </a:r>
        </a:p>
      </xdr:txBody>
    </xdr:sp>
    <xdr:clientData/>
  </xdr:twoCellAnchor>
  <xdr:twoCellAnchor>
    <xdr:from>
      <xdr:col>0</xdr:col>
      <xdr:colOff>0</xdr:colOff>
      <xdr:row>16</xdr:row>
      <xdr:rowOff>28575</xdr:rowOff>
    </xdr:from>
    <xdr:to>
      <xdr:col>3</xdr:col>
      <xdr:colOff>114299</xdr:colOff>
      <xdr:row>28</xdr:row>
      <xdr:rowOff>123825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266701</xdr:colOff>
      <xdr:row>16</xdr:row>
      <xdr:rowOff>9524</xdr:rowOff>
    </xdr:from>
    <xdr:to>
      <xdr:col>6</xdr:col>
      <xdr:colOff>371475</xdr:colOff>
      <xdr:row>28</xdr:row>
      <xdr:rowOff>114299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523875</xdr:colOff>
      <xdr:row>16</xdr:row>
      <xdr:rowOff>28574</xdr:rowOff>
    </xdr:from>
    <xdr:to>
      <xdr:col>9</xdr:col>
      <xdr:colOff>733425</xdr:colOff>
      <xdr:row>28</xdr:row>
      <xdr:rowOff>114299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30</xdr:row>
      <xdr:rowOff>9525</xdr:rowOff>
    </xdr:from>
    <xdr:to>
      <xdr:col>3</xdr:col>
      <xdr:colOff>133349</xdr:colOff>
      <xdr:row>42</xdr:row>
      <xdr:rowOff>95250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257176</xdr:colOff>
      <xdr:row>30</xdr:row>
      <xdr:rowOff>19050</xdr:rowOff>
    </xdr:from>
    <xdr:to>
      <xdr:col>6</xdr:col>
      <xdr:colOff>352425</xdr:colOff>
      <xdr:row>42</xdr:row>
      <xdr:rowOff>114300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533400</xdr:colOff>
      <xdr:row>30</xdr:row>
      <xdr:rowOff>1</xdr:rowOff>
    </xdr:from>
    <xdr:to>
      <xdr:col>9</xdr:col>
      <xdr:colOff>742949</xdr:colOff>
      <xdr:row>42</xdr:row>
      <xdr:rowOff>133351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44</xdr:row>
      <xdr:rowOff>9525</xdr:rowOff>
    </xdr:from>
    <xdr:to>
      <xdr:col>3</xdr:col>
      <xdr:colOff>114300</xdr:colOff>
      <xdr:row>57</xdr:row>
      <xdr:rowOff>23812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247651</xdr:colOff>
      <xdr:row>44</xdr:row>
      <xdr:rowOff>28575</xdr:rowOff>
    </xdr:from>
    <xdr:to>
      <xdr:col>6</xdr:col>
      <xdr:colOff>371475</xdr:colOff>
      <xdr:row>57</xdr:row>
      <xdr:rowOff>47625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542924</xdr:colOff>
      <xdr:row>43</xdr:row>
      <xdr:rowOff>152400</xdr:rowOff>
    </xdr:from>
    <xdr:to>
      <xdr:col>10</xdr:col>
      <xdr:colOff>9525</xdr:colOff>
      <xdr:row>57</xdr:row>
      <xdr:rowOff>76200</xdr:rowOff>
    </xdr:to>
    <xdr:graphicFrame macro="">
      <xdr:nvGraphicFramePr>
        <xdr:cNvPr id="15" name="1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106</xdr:row>
      <xdr:rowOff>19050</xdr:rowOff>
    </xdr:from>
    <xdr:to>
      <xdr:col>4</xdr:col>
      <xdr:colOff>409575</xdr:colOff>
      <xdr:row>125</xdr:row>
      <xdr:rowOff>138112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1857375</xdr:colOff>
      <xdr:row>0</xdr:row>
      <xdr:rowOff>1266825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2686050" cy="1266825"/>
        </a:xfrm>
        <a:prstGeom prst="rect">
          <a:avLst/>
        </a:prstGeom>
        <a:ln>
          <a:noFill/>
        </a:ln>
        <a:effectLst>
          <a:softEdge rad="1125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1857375</xdr:colOff>
      <xdr:row>0</xdr:row>
      <xdr:rowOff>1266825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2686050" cy="1266825"/>
        </a:xfrm>
        <a:prstGeom prst="rect">
          <a:avLst/>
        </a:prstGeom>
        <a:ln>
          <a:noFill/>
        </a:ln>
        <a:effectLst>
          <a:softEdge rad="1125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1857375</xdr:colOff>
      <xdr:row>0</xdr:row>
      <xdr:rowOff>1266825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2686050" cy="1266825"/>
        </a:xfrm>
        <a:prstGeom prst="rect">
          <a:avLst/>
        </a:prstGeom>
        <a:ln>
          <a:noFill/>
        </a:ln>
        <a:effectLst>
          <a:softEdge rad="1125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1857375</xdr:colOff>
      <xdr:row>0</xdr:row>
      <xdr:rowOff>1266825</xdr:rowOff>
    </xdr:to>
    <xdr:pic>
      <xdr:nvPicPr>
        <xdr:cNvPr id="13" name="1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2686050" cy="1266825"/>
        </a:xfrm>
        <a:prstGeom prst="rect">
          <a:avLst/>
        </a:prstGeom>
        <a:ln>
          <a:noFill/>
        </a:ln>
        <a:effectLst>
          <a:softEdge rad="11250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228599</xdr:colOff>
      <xdr:row>3</xdr:row>
      <xdr:rowOff>123825</xdr:rowOff>
    </xdr:from>
    <xdr:to>
      <xdr:col>23</xdr:col>
      <xdr:colOff>733424</xdr:colOff>
      <xdr:row>22</xdr:row>
      <xdr:rowOff>157162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19051</xdr:rowOff>
    </xdr:from>
    <xdr:to>
      <xdr:col>1</xdr:col>
      <xdr:colOff>85725</xdr:colOff>
      <xdr:row>5</xdr:row>
      <xdr:rowOff>266701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1" y="19051"/>
          <a:ext cx="1571624" cy="1200150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  <xdr:twoCellAnchor editAs="oneCell">
    <xdr:from>
      <xdr:col>2</xdr:col>
      <xdr:colOff>1419225</xdr:colOff>
      <xdr:row>60</xdr:row>
      <xdr:rowOff>47625</xdr:rowOff>
    </xdr:from>
    <xdr:to>
      <xdr:col>3</xdr:col>
      <xdr:colOff>19312</xdr:colOff>
      <xdr:row>62</xdr:row>
      <xdr:rowOff>171450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11849100"/>
          <a:ext cx="800362" cy="676275"/>
        </a:xfrm>
        <a:prstGeom prst="rect">
          <a:avLst/>
        </a:prstGeom>
        <a:ln>
          <a:noFill/>
        </a:ln>
        <a:effectLst>
          <a:reflection blurRad="12700" stA="30000" endPos="30000" dist="5000" dir="5400000" sy="-100000" algn="bl" rotWithShape="0"/>
        </a:effectLst>
        <a:scene3d>
          <a:camera prst="perspectiveContrastingLeftFacing">
            <a:rot lat="300000" lon="19800000" rev="0"/>
          </a:camera>
          <a:lightRig rig="threePt" dir="t">
            <a:rot lat="0" lon="0" rev="2700000"/>
          </a:lightRig>
        </a:scene3d>
        <a:sp3d>
          <a:bevelT w="63500" h="50800"/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1323974</xdr:colOff>
      <xdr:row>65</xdr:row>
      <xdr:rowOff>47625</xdr:rowOff>
    </xdr:from>
    <xdr:to>
      <xdr:col>2</xdr:col>
      <xdr:colOff>2171700</xdr:colOff>
      <xdr:row>67</xdr:row>
      <xdr:rowOff>211470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0800000">
          <a:off x="3990974" y="13230225"/>
          <a:ext cx="847726" cy="716295"/>
        </a:xfrm>
        <a:prstGeom prst="rect">
          <a:avLst/>
        </a:prstGeom>
        <a:ln>
          <a:noFill/>
        </a:ln>
        <a:effectLst>
          <a:reflection blurRad="12700" stA="30000" endPos="30000" dist="5000" dir="5400000" sy="-100000" algn="bl" rotWithShape="0"/>
        </a:effectLst>
        <a:scene3d>
          <a:camera prst="perspectiveContrastingLeftFacing">
            <a:rot lat="300000" lon="19800000" rev="0"/>
          </a:camera>
          <a:lightRig rig="threePt" dir="t">
            <a:rot lat="0" lon="0" rev="2700000"/>
          </a:lightRig>
        </a:scene3d>
        <a:sp3d>
          <a:bevelT w="63500" h="50800"/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iana" refreshedDate="42304.645577546296" createdVersion="4" refreshedVersion="4" minRefreshableVersion="3" recordCount="25">
  <cacheSource type="worksheet">
    <worksheetSource ref="A3:G28" sheet="Ejercicio 2"/>
  </cacheSource>
  <cacheFields count="7">
    <cacheField name="VENDEDOR" numFmtId="0">
      <sharedItems count="3">
        <s v="JORGE ORTIZ"/>
        <s v="LUIS NUÑEZ"/>
        <s v="ANA DIAZ"/>
      </sharedItems>
    </cacheField>
    <cacheField name="CLIENTE" numFmtId="0">
      <sharedItems count="6">
        <s v="MC LONG"/>
        <s v="LOPEZ"/>
        <s v="SMITH"/>
        <s v="GOMEZ"/>
        <s v="RODRIGUEZ"/>
        <s v="PEREZ"/>
      </sharedItems>
    </cacheField>
    <cacheField name="FECHA" numFmtId="14">
      <sharedItems containsSemiMixedTypes="0" containsNonDate="0" containsDate="1" containsString="0" minDate="2014-05-03T00:00:00" maxDate="2014-05-21T00:00:00" count="11">
        <d v="2014-05-03T00:00:00"/>
        <d v="2014-05-04T00:00:00"/>
        <d v="2014-05-05T00:00:00"/>
        <d v="2014-05-10T00:00:00"/>
        <d v="2014-05-16T00:00:00"/>
        <d v="2014-05-12T00:00:00"/>
        <d v="2014-05-08T00:00:00"/>
        <d v="2014-05-13T00:00:00"/>
        <d v="2014-05-20T00:00:00"/>
        <d v="2014-05-15T00:00:00"/>
        <d v="2014-05-17T00:00:00"/>
      </sharedItems>
    </cacheField>
    <cacheField name="DIA VENTA" numFmtId="0">
      <sharedItems/>
    </cacheField>
    <cacheField name="PRODUCTO" numFmtId="0">
      <sharedItems count="6">
        <s v="TR45"/>
        <s v="VT67"/>
        <s v="SW23"/>
        <s v="SW26"/>
        <s v="SM26"/>
        <s v="VT12"/>
      </sharedItems>
    </cacheField>
    <cacheField name="CANTIDAD" numFmtId="0">
      <sharedItems containsSemiMixedTypes="0" containsString="0" containsNumber="1" containsInteger="1" minValue="12" maxValue="65" count="14">
        <n v="12"/>
        <n v="23"/>
        <n v="32"/>
        <n v="43"/>
        <n v="44"/>
        <n v="33"/>
        <n v="26"/>
        <n v="29"/>
        <n v="54"/>
        <n v="22"/>
        <n v="65"/>
        <n v="34"/>
        <n v="45"/>
        <n v="27"/>
      </sharedItems>
    </cacheField>
    <cacheField name="IMPORTE" numFmtId="0">
      <sharedItems containsSemiMixedTypes="0" containsString="0" containsNumber="1" containsInteger="1" minValue="1100" maxValue="179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diego" refreshedDate="42304.868271527776" createdVersion="4" refreshedVersion="4" minRefreshableVersion="3" recordCount="54">
  <cacheSource type="worksheet">
    <worksheetSource ref="A2:F56" sheet="Ejercicio 3.2"/>
  </cacheSource>
  <cacheFields count="6">
    <cacheField name="CODIGO" numFmtId="0">
      <sharedItems containsSemiMixedTypes="0" containsString="0" containsNumber="1" containsInteger="1" minValue="1" maxValue="54"/>
    </cacheField>
    <cacheField name="PELICULA" numFmtId="0">
      <sharedItems/>
    </cacheField>
    <cacheField name="GENERO" numFmtId="0">
      <sharedItems count="12">
        <s v="Clásica"/>
        <s v="Infantil"/>
        <s v="C.Ficción"/>
        <s v="Acción"/>
        <s v="Suspenso"/>
        <s v="Terror"/>
        <s v="Aventuras"/>
        <s v="Testimonial"/>
        <s v="Comedia"/>
        <s v="Erotica"/>
        <s v="Drama"/>
        <s v="Belica"/>
      </sharedItems>
    </cacheField>
    <cacheField name="CATEGORIA" numFmtId="0">
      <sharedItems count="4">
        <s v="ATP"/>
        <s v="PM16"/>
        <s v="PM13"/>
        <s v="PM18"/>
      </sharedItems>
    </cacheField>
    <cacheField name="LOCALIDADES VENDIDAS" numFmtId="0">
      <sharedItems containsSemiMixedTypes="0" containsString="0" containsNumber="1" containsInteger="1" minValue="12" maxValue="72" count="26">
        <n v="22"/>
        <n v="27"/>
        <n v="35"/>
        <n v="40"/>
        <n v="45"/>
        <n v="50"/>
        <n v="52"/>
        <n v="70"/>
        <n v="55"/>
        <n v="72"/>
        <n v="68"/>
        <n v="56"/>
        <n v="63"/>
        <n v="15"/>
        <n v="23"/>
        <n v="12"/>
        <n v="32"/>
        <n v="34"/>
        <n v="67"/>
        <n v="54"/>
        <n v="65"/>
        <n v="28"/>
        <n v="30"/>
        <n v="43"/>
        <n v="38"/>
        <n v="37"/>
      </sharedItems>
    </cacheField>
    <cacheField name="PRECIO LOCALIDADES" numFmtId="168">
      <sharedItems containsSemiMixedTypes="0" containsString="0" containsNumber="1" containsInteger="1" minValue="35" maxValue="4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mariana" refreshedDate="42306.726339120367" createdVersion="4" refreshedVersion="4" minRefreshableVersion="3" recordCount="77">
  <cacheSource type="worksheet">
    <worksheetSource ref="A4:L81" sheet="Ejercicio 4.3"/>
  </cacheSource>
  <cacheFields count="12">
    <cacheField name="Código" numFmtId="0">
      <sharedItems containsSemiMixedTypes="0" containsString="0" containsNumber="1" containsInteger="1" minValue="1" maxValue="77"/>
    </cacheField>
    <cacheField name="Nombre" numFmtId="0">
      <sharedItems/>
    </cacheField>
    <cacheField name="Proveedor" numFmtId="0">
      <sharedItems count="29">
        <s v="Exotic Liquids"/>
        <s v="Refrescos Americanas LTDA"/>
        <s v="Bigfoot Breweries"/>
        <s v="Aux joyeux ecclésiastiques"/>
        <s v="Leka Trading"/>
        <s v="Pavlova, Ltd."/>
        <s v="Plusspar Lebensmittelgroßmärkte AG"/>
        <s v="Karkki Oy"/>
        <s v="Tokyo Traders"/>
        <s v="G'day, Mate"/>
        <s v="Ma Maison"/>
        <s v="New Orleans Cajun Delights"/>
        <s v="Grandma Kelly's Homestead"/>
        <s v="Mayumi's"/>
        <s v="Forêts d'érables"/>
        <s v="PB Knäckebröd AB"/>
        <s v="Pasta Buttini s.r.l."/>
        <s v="Cooperativa de Quesos 'Las Cabras'"/>
        <s v="Formaggi Fortini s.r.l."/>
        <s v="Norske Meierier"/>
        <s v="Gai pâturage"/>
        <s v="Nord-Ost-Fisch Handelsgesellschaft mbH"/>
        <s v="Svensk Sjöföda AB"/>
        <s v="New England Seafood Cannery"/>
        <s v="Lyngbysild"/>
        <s v="Escargots Nouveaux"/>
        <s v="Specialty Biscuits, Ltd."/>
        <s v="Heli Süßwaren GmbH &amp; Co. KG"/>
        <s v="Zaanse Snoepfabriek"/>
      </sharedItems>
    </cacheField>
    <cacheField name="Categoría" numFmtId="0">
      <sharedItems/>
    </cacheField>
    <cacheField name="Cantidad por unidad" numFmtId="0">
      <sharedItems/>
    </cacheField>
    <cacheField name="Precio unitario" numFmtId="166">
      <sharedItems containsSemiMixedTypes="0" containsString="0" containsNumber="1" minValue="2.5" maxValue="263.5"/>
    </cacheField>
    <cacheField name="Unidades en existencia" numFmtId="0">
      <sharedItems containsSemiMixedTypes="0" containsString="0" containsNumber="1" containsInteger="1" minValue="0" maxValue="125"/>
    </cacheField>
    <cacheField name="Existencia crítica" numFmtId="0">
      <sharedItems containsSemiMixedTypes="0" containsString="0" containsNumber="1" containsInteger="1" minValue="5" maxValue="25"/>
    </cacheField>
    <cacheField name="Nueva compra" numFmtId="1">
      <sharedItems containsMixedTypes="1" containsNumber="1" minValue="30" maxValue="467.5"/>
    </cacheField>
    <cacheField name="Total Bruto" numFmtId="7">
      <sharedItems containsSemiMixedTypes="0" containsString="0" containsNumber="1" minValue="0" maxValue="4479.5"/>
    </cacheField>
    <cacheField name="Costo Almacenamiento" numFmtId="169">
      <sharedItems containsSemiMixedTypes="0" containsString="0" containsNumber="1" containsInteger="1" minValue="0" maxValue="615"/>
    </cacheField>
    <cacheField name="Total Neto" numFmtId="169">
      <sharedItems containsSemiMixedTypes="0" containsString="0" containsNumber="1" minValue="0" maxValue="47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x v="0"/>
    <x v="0"/>
    <s v="VIE"/>
    <x v="0"/>
    <x v="0"/>
    <n v="5200"/>
  </r>
  <r>
    <x v="0"/>
    <x v="1"/>
    <x v="1"/>
    <s v="SAB"/>
    <x v="1"/>
    <x v="1"/>
    <n v="6400"/>
  </r>
  <r>
    <x v="1"/>
    <x v="2"/>
    <x v="2"/>
    <s v="DOM"/>
    <x v="2"/>
    <x v="0"/>
    <n v="2600"/>
  </r>
  <r>
    <x v="1"/>
    <x v="2"/>
    <x v="2"/>
    <s v="DOM"/>
    <x v="3"/>
    <x v="2"/>
    <n v="1500"/>
  </r>
  <r>
    <x v="0"/>
    <x v="3"/>
    <x v="2"/>
    <s v="DOM"/>
    <x v="0"/>
    <x v="3"/>
    <n v="2700"/>
  </r>
  <r>
    <x v="0"/>
    <x v="0"/>
    <x v="3"/>
    <s v="VIE"/>
    <x v="4"/>
    <x v="4"/>
    <n v="3400"/>
  </r>
  <r>
    <x v="2"/>
    <x v="4"/>
    <x v="4"/>
    <s v="JUE"/>
    <x v="0"/>
    <x v="5"/>
    <n v="6500"/>
  </r>
  <r>
    <x v="2"/>
    <x v="5"/>
    <x v="5"/>
    <s v="DOM"/>
    <x v="4"/>
    <x v="6"/>
    <n v="8600"/>
  </r>
  <r>
    <x v="1"/>
    <x v="2"/>
    <x v="2"/>
    <s v="DOM"/>
    <x v="3"/>
    <x v="7"/>
    <n v="3100"/>
  </r>
  <r>
    <x v="1"/>
    <x v="2"/>
    <x v="6"/>
    <s v="MIE"/>
    <x v="2"/>
    <x v="0"/>
    <n v="3700"/>
  </r>
  <r>
    <x v="0"/>
    <x v="0"/>
    <x v="6"/>
    <s v="MIE"/>
    <x v="5"/>
    <x v="8"/>
    <n v="1500"/>
  </r>
  <r>
    <x v="0"/>
    <x v="0"/>
    <x v="3"/>
    <s v="VIE"/>
    <x v="4"/>
    <x v="2"/>
    <n v="2640"/>
  </r>
  <r>
    <x v="0"/>
    <x v="1"/>
    <x v="3"/>
    <s v="VIE"/>
    <x v="0"/>
    <x v="9"/>
    <n v="3780"/>
  </r>
  <r>
    <x v="1"/>
    <x v="2"/>
    <x v="6"/>
    <s v="MIE"/>
    <x v="2"/>
    <x v="0"/>
    <n v="1890"/>
  </r>
  <r>
    <x v="1"/>
    <x v="2"/>
    <x v="7"/>
    <s v="LUN"/>
    <x v="0"/>
    <x v="10"/>
    <n v="1100"/>
  </r>
  <r>
    <x v="0"/>
    <x v="1"/>
    <x v="8"/>
    <s v="LUN"/>
    <x v="5"/>
    <x v="5"/>
    <n v="3450"/>
  </r>
  <r>
    <x v="0"/>
    <x v="3"/>
    <x v="5"/>
    <s v="DOM"/>
    <x v="0"/>
    <x v="1"/>
    <n v="7890"/>
  </r>
  <r>
    <x v="2"/>
    <x v="4"/>
    <x v="5"/>
    <s v="DOM"/>
    <x v="2"/>
    <x v="3"/>
    <n v="3987"/>
  </r>
  <r>
    <x v="0"/>
    <x v="0"/>
    <x v="7"/>
    <s v="LUN"/>
    <x v="3"/>
    <x v="11"/>
    <n v="8905"/>
  </r>
  <r>
    <x v="1"/>
    <x v="2"/>
    <x v="7"/>
    <s v="LUN"/>
    <x v="0"/>
    <x v="10"/>
    <n v="8947"/>
  </r>
  <r>
    <x v="0"/>
    <x v="0"/>
    <x v="7"/>
    <s v="LUN"/>
    <x v="0"/>
    <x v="12"/>
    <n v="3297"/>
  </r>
  <r>
    <x v="0"/>
    <x v="0"/>
    <x v="9"/>
    <s v="MIE"/>
    <x v="2"/>
    <x v="11"/>
    <n v="14008"/>
  </r>
  <r>
    <x v="0"/>
    <x v="0"/>
    <x v="9"/>
    <s v="MIE"/>
    <x v="3"/>
    <x v="1"/>
    <n v="12870"/>
  </r>
  <r>
    <x v="2"/>
    <x v="4"/>
    <x v="4"/>
    <s v="JUE"/>
    <x v="0"/>
    <x v="13"/>
    <n v="3987"/>
  </r>
  <r>
    <x v="0"/>
    <x v="0"/>
    <x v="10"/>
    <s v="VIE"/>
    <x v="5"/>
    <x v="0"/>
    <n v="1792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4">
  <r>
    <n v="1"/>
    <s v="Lo que el viento se llevó"/>
    <x v="0"/>
    <x v="0"/>
    <x v="0"/>
    <n v="35"/>
  </r>
  <r>
    <n v="2"/>
    <s v="Casa Blanca"/>
    <x v="0"/>
    <x v="0"/>
    <x v="1"/>
    <n v="35"/>
  </r>
  <r>
    <n v="3"/>
    <s v="Blancanieves"/>
    <x v="1"/>
    <x v="0"/>
    <x v="2"/>
    <n v="35"/>
  </r>
  <r>
    <n v="4"/>
    <s v="2001 Odisea del espacio"/>
    <x v="2"/>
    <x v="1"/>
    <x v="3"/>
    <n v="42"/>
  </r>
  <r>
    <n v="5"/>
    <s v="La guerra de las galaxias"/>
    <x v="2"/>
    <x v="0"/>
    <x v="4"/>
    <n v="35"/>
  </r>
  <r>
    <n v="6"/>
    <s v="Robocop"/>
    <x v="2"/>
    <x v="0"/>
    <x v="5"/>
    <n v="35"/>
  </r>
  <r>
    <n v="7"/>
    <s v="Robocop 2"/>
    <x v="2"/>
    <x v="0"/>
    <x v="6"/>
    <n v="35"/>
  </r>
  <r>
    <n v="8"/>
    <s v="Matrix"/>
    <x v="2"/>
    <x v="0"/>
    <x v="7"/>
    <n v="35"/>
  </r>
  <r>
    <n v="9"/>
    <s v="Matrix 2"/>
    <x v="2"/>
    <x v="0"/>
    <x v="7"/>
    <n v="35"/>
  </r>
  <r>
    <n v="10"/>
    <s v="Matrix 3"/>
    <x v="2"/>
    <x v="0"/>
    <x v="8"/>
    <n v="35"/>
  </r>
  <r>
    <n v="11"/>
    <s v="Rocky 1"/>
    <x v="3"/>
    <x v="2"/>
    <x v="7"/>
    <n v="39"/>
  </r>
  <r>
    <n v="12"/>
    <s v="Rocky 2"/>
    <x v="3"/>
    <x v="2"/>
    <x v="9"/>
    <n v="39"/>
  </r>
  <r>
    <n v="13"/>
    <s v="Rocky 3"/>
    <x v="3"/>
    <x v="2"/>
    <x v="10"/>
    <n v="39"/>
  </r>
  <r>
    <n v="14"/>
    <s v="Rocky 4"/>
    <x v="3"/>
    <x v="2"/>
    <x v="11"/>
    <n v="39"/>
  </r>
  <r>
    <n v="15"/>
    <s v="Rocky 5"/>
    <x v="3"/>
    <x v="2"/>
    <x v="12"/>
    <n v="39"/>
  </r>
  <r>
    <n v="16"/>
    <s v="Enigma"/>
    <x v="4"/>
    <x v="2"/>
    <x v="13"/>
    <n v="39"/>
  </r>
  <r>
    <n v="17"/>
    <s v="IT"/>
    <x v="5"/>
    <x v="3"/>
    <x v="2"/>
    <n v="45"/>
  </r>
  <r>
    <n v="18"/>
    <s v="ET"/>
    <x v="2"/>
    <x v="2"/>
    <x v="5"/>
    <n v="39"/>
  </r>
  <r>
    <n v="19"/>
    <s v="La tiendita del horror"/>
    <x v="5"/>
    <x v="3"/>
    <x v="14"/>
    <n v="45"/>
  </r>
  <r>
    <n v="20"/>
    <s v="Fantasía"/>
    <x v="2"/>
    <x v="0"/>
    <x v="4"/>
    <n v="35"/>
  </r>
  <r>
    <n v="21"/>
    <s v="Gravedad"/>
    <x v="2"/>
    <x v="0"/>
    <x v="4"/>
    <n v="35"/>
  </r>
  <r>
    <n v="22"/>
    <s v="La mano que..."/>
    <x v="4"/>
    <x v="3"/>
    <x v="15"/>
    <n v="45"/>
  </r>
  <r>
    <n v="23"/>
    <s v="Los tres mosqueteros"/>
    <x v="6"/>
    <x v="3"/>
    <x v="0"/>
    <n v="45"/>
  </r>
  <r>
    <n v="24"/>
    <s v="Viven"/>
    <x v="7"/>
    <x v="1"/>
    <x v="16"/>
    <n v="42"/>
  </r>
  <r>
    <n v="25"/>
    <s v="Romero"/>
    <x v="7"/>
    <x v="1"/>
    <x v="17"/>
    <n v="42"/>
  </r>
  <r>
    <n v="26"/>
    <s v="La noche de los lápices"/>
    <x v="7"/>
    <x v="1"/>
    <x v="7"/>
    <n v="42"/>
  </r>
  <r>
    <n v="27"/>
    <s v="Esperando la carroza"/>
    <x v="8"/>
    <x v="1"/>
    <x v="18"/>
    <n v="42"/>
  </r>
  <r>
    <n v="28"/>
    <s v="Terminator II"/>
    <x v="2"/>
    <x v="1"/>
    <x v="4"/>
    <n v="42"/>
  </r>
  <r>
    <n v="29"/>
    <s v="Time Cop"/>
    <x v="2"/>
    <x v="2"/>
    <x v="17"/>
    <n v="39"/>
  </r>
  <r>
    <n v="30"/>
    <s v="Caligula"/>
    <x v="9"/>
    <x v="3"/>
    <x v="14"/>
    <n v="45"/>
  </r>
  <r>
    <n v="31"/>
    <s v="Emanuelle"/>
    <x v="9"/>
    <x v="3"/>
    <x v="0"/>
    <n v="45"/>
  </r>
  <r>
    <n v="32"/>
    <s v="9 semanas y media"/>
    <x v="9"/>
    <x v="3"/>
    <x v="19"/>
    <n v="45"/>
  </r>
  <r>
    <n v="33"/>
    <s v="Atracción fatal"/>
    <x v="4"/>
    <x v="3"/>
    <x v="19"/>
    <n v="45"/>
  </r>
  <r>
    <n v="34"/>
    <s v="Terminator I"/>
    <x v="2"/>
    <x v="0"/>
    <x v="4"/>
    <n v="35"/>
  </r>
  <r>
    <n v="35"/>
    <s v="El rey león"/>
    <x v="1"/>
    <x v="0"/>
    <x v="18"/>
    <n v="35"/>
  </r>
  <r>
    <n v="36"/>
    <s v="Aladdin"/>
    <x v="1"/>
    <x v="0"/>
    <x v="18"/>
    <n v="35"/>
  </r>
  <r>
    <n v="37"/>
    <s v="Dia de la independencia"/>
    <x v="2"/>
    <x v="0"/>
    <x v="4"/>
    <n v="35"/>
  </r>
  <r>
    <n v="38"/>
    <s v="Flores de acero"/>
    <x v="10"/>
    <x v="1"/>
    <x v="20"/>
    <n v="42"/>
  </r>
  <r>
    <n v="39"/>
    <s v="Sopa de gemelas"/>
    <x v="8"/>
    <x v="0"/>
    <x v="6"/>
    <n v="35"/>
  </r>
  <r>
    <n v="40"/>
    <s v="Despabilate amor"/>
    <x v="8"/>
    <x v="0"/>
    <x v="5"/>
    <n v="35"/>
  </r>
  <r>
    <n v="41"/>
    <s v="Sopa de jabón"/>
    <x v="8"/>
    <x v="0"/>
    <x v="21"/>
    <n v="35"/>
  </r>
  <r>
    <n v="42"/>
    <s v="La carta"/>
    <x v="10"/>
    <x v="0"/>
    <x v="22"/>
    <n v="35"/>
  </r>
  <r>
    <n v="43"/>
    <s v="55 dias en Pekin"/>
    <x v="11"/>
    <x v="0"/>
    <x v="20"/>
    <n v="35"/>
  </r>
  <r>
    <n v="44"/>
    <s v="Sálvate si puedes"/>
    <x v="8"/>
    <x v="0"/>
    <x v="17"/>
    <n v="35"/>
  </r>
  <r>
    <n v="45"/>
    <s v="Mi pie izquierdo"/>
    <x v="10"/>
    <x v="2"/>
    <x v="5"/>
    <n v="39"/>
  </r>
  <r>
    <n v="46"/>
    <s v="El reina africana"/>
    <x v="10"/>
    <x v="0"/>
    <x v="17"/>
    <n v="35"/>
  </r>
  <r>
    <n v="47"/>
    <s v="Mi vida"/>
    <x v="10"/>
    <x v="2"/>
    <x v="23"/>
    <n v="39"/>
  </r>
  <r>
    <n v="48"/>
    <s v="El día después"/>
    <x v="10"/>
    <x v="1"/>
    <x v="4"/>
    <n v="42"/>
  </r>
  <r>
    <n v="49"/>
    <s v="Pocahontas"/>
    <x v="1"/>
    <x v="0"/>
    <x v="4"/>
    <n v="35"/>
  </r>
  <r>
    <n v="50"/>
    <s v="Epidemia"/>
    <x v="10"/>
    <x v="1"/>
    <x v="24"/>
    <n v="42"/>
  </r>
  <r>
    <n v="51"/>
    <s v="El nombre de la rosa"/>
    <x v="4"/>
    <x v="0"/>
    <x v="25"/>
    <n v="35"/>
  </r>
  <r>
    <n v="52"/>
    <s v="El bosque petrificado"/>
    <x v="10"/>
    <x v="2"/>
    <x v="23"/>
    <n v="39"/>
  </r>
  <r>
    <n v="53"/>
    <s v="2010 el año que..."/>
    <x v="2"/>
    <x v="2"/>
    <x v="17"/>
    <n v="39"/>
  </r>
  <r>
    <n v="54"/>
    <s v="Copycat"/>
    <x v="4"/>
    <x v="2"/>
    <x v="22"/>
    <n v="39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77">
  <r>
    <n v="1"/>
    <s v="Té Dharamsala"/>
    <x v="0"/>
    <s v="Bebidas"/>
    <s v="10 cajas x 20 bolsas"/>
    <n v="18"/>
    <n v="39"/>
    <n v="10"/>
    <s v=""/>
    <n v="702"/>
    <n v="39"/>
    <n v="741"/>
  </r>
  <r>
    <n v="2"/>
    <s v="Cerveza tibetana Barley"/>
    <x v="0"/>
    <s v="Bebidas"/>
    <s v="24 - bot. 12 l"/>
    <n v="19"/>
    <n v="17"/>
    <n v="10"/>
    <s v=""/>
    <n v="323"/>
    <n v="17"/>
    <n v="340"/>
  </r>
  <r>
    <n v="24"/>
    <s v="Refresco Guaraná Fantástica"/>
    <x v="1"/>
    <s v="Bebidas"/>
    <s v="12 - latas 355 ml"/>
    <n v="4.5"/>
    <n v="50"/>
    <n v="10"/>
    <s v=""/>
    <n v="225"/>
    <n v="50"/>
    <n v="275"/>
  </r>
  <r>
    <n v="34"/>
    <s v="Cerveza Sasquatch"/>
    <x v="2"/>
    <s v="Bebidas"/>
    <s v="24 - bot. 12 l"/>
    <n v="14"/>
    <n v="111"/>
    <n v="10"/>
    <s v=""/>
    <n v="1554"/>
    <n v="111"/>
    <n v="1665"/>
  </r>
  <r>
    <n v="35"/>
    <s v="Cerveza negra Steeleye"/>
    <x v="2"/>
    <s v="Bebidas"/>
    <s v="24 - bot. 12 l"/>
    <n v="18"/>
    <n v="20"/>
    <n v="10"/>
    <s v=""/>
    <n v="360"/>
    <n v="20"/>
    <n v="380"/>
  </r>
  <r>
    <n v="38"/>
    <s v="Vino Côte de Blaye"/>
    <x v="3"/>
    <s v="Bebidas"/>
    <s v="12 - bot. 75 cl"/>
    <n v="263.5"/>
    <n v="17"/>
    <n v="10"/>
    <s v=""/>
    <n v="4479.5"/>
    <n v="17"/>
    <n v="4496.5"/>
  </r>
  <r>
    <n v="39"/>
    <s v="Licor verde Chartreuse"/>
    <x v="3"/>
    <s v="Bebidas"/>
    <s v="750 cc por bot."/>
    <n v="18"/>
    <n v="69"/>
    <n v="10"/>
    <s v=""/>
    <n v="1242"/>
    <n v="69"/>
    <n v="1311"/>
  </r>
  <r>
    <n v="43"/>
    <s v="Café de Malasia"/>
    <x v="4"/>
    <s v="Bebidas"/>
    <s v="16 - latas 500 g"/>
    <n v="46"/>
    <n v="17"/>
    <n v="10"/>
    <s v=""/>
    <n v="782"/>
    <n v="17"/>
    <n v="799"/>
  </r>
  <r>
    <n v="67"/>
    <s v="Cerveza Laughing Lumberjack"/>
    <x v="2"/>
    <s v="Bebidas"/>
    <s v="24 - bot. 12 l"/>
    <n v="14"/>
    <n v="52"/>
    <n v="10"/>
    <s v=""/>
    <n v="728"/>
    <n v="52"/>
    <n v="780"/>
  </r>
  <r>
    <n v="70"/>
    <s v="Cerveza Outback"/>
    <x v="5"/>
    <s v="Bebidas"/>
    <s v="24 - bot. 355 ml"/>
    <n v="15"/>
    <n v="15"/>
    <n v="10"/>
    <s v=""/>
    <n v="225"/>
    <n v="15"/>
    <n v="240"/>
  </r>
  <r>
    <n v="75"/>
    <s v="Cerveza Klosterbier Rhönbräu"/>
    <x v="6"/>
    <s v="Bebidas"/>
    <s v="24 - bot. 0,5 l"/>
    <n v="7.75"/>
    <n v="125"/>
    <n v="10"/>
    <s v=""/>
    <n v="968.75"/>
    <n v="125"/>
    <n v="1093.75"/>
  </r>
  <r>
    <n v="76"/>
    <s v="Licor Cloudberry"/>
    <x v="7"/>
    <s v="Bebidas"/>
    <s v="500 ml"/>
    <n v="18"/>
    <n v="57"/>
    <n v="10"/>
    <s v=""/>
    <n v="1026"/>
    <n v="57"/>
    <n v="1083"/>
  </r>
  <r>
    <n v="9"/>
    <s v="Buey Mishi Kobe"/>
    <x v="8"/>
    <s v="Carnes"/>
    <s v="18 - paq. 500 g"/>
    <n v="97"/>
    <n v="29"/>
    <n v="20"/>
    <s v=""/>
    <n v="2813"/>
    <n v="145"/>
    <n v="2958"/>
  </r>
  <r>
    <n v="17"/>
    <s v="Cordero Alice Springs"/>
    <x v="5"/>
    <s v="Carnes"/>
    <s v="20 - latas 1 kg"/>
    <n v="39"/>
    <n v="0"/>
    <n v="20"/>
    <n v="60"/>
    <n v="0"/>
    <n v="0"/>
    <n v="0"/>
  </r>
  <r>
    <n v="29"/>
    <s v="Salchicha Thüringer"/>
    <x v="6"/>
    <s v="Carnes"/>
    <s v="50 bolsas x 30 salch"/>
    <n v="123.79"/>
    <n v="0"/>
    <n v="20"/>
    <n v="60"/>
    <n v="0"/>
    <n v="0"/>
    <n v="0"/>
  </r>
  <r>
    <n v="53"/>
    <s v="Empanada de carne"/>
    <x v="9"/>
    <s v="Carnes"/>
    <s v="48 porc."/>
    <n v="32.799999999999997"/>
    <n v="0"/>
    <n v="20"/>
    <n v="60"/>
    <n v="0"/>
    <n v="0"/>
    <n v="0"/>
  </r>
  <r>
    <n v="54"/>
    <s v="Empanada de cerdo"/>
    <x v="10"/>
    <s v="Carnes"/>
    <s v="16 tartas"/>
    <n v="7.45"/>
    <n v="21"/>
    <n v="20"/>
    <s v=""/>
    <n v="156.45000000000002"/>
    <n v="105"/>
    <n v="261.45000000000005"/>
  </r>
  <r>
    <n v="55"/>
    <s v="Paté chino"/>
    <x v="10"/>
    <s v="Carnes"/>
    <s v="24 cajas x 2 tartas"/>
    <n v="24"/>
    <n v="115"/>
    <n v="20"/>
    <s v=""/>
    <n v="2760"/>
    <n v="575"/>
    <n v="3335"/>
  </r>
  <r>
    <n v="3"/>
    <s v="Sirope de regaliz"/>
    <x v="0"/>
    <s v="Condimentos"/>
    <s v="12 - bot. 550 ml"/>
    <n v="10"/>
    <n v="13"/>
    <n v="15"/>
    <n v="214.5"/>
    <n v="130"/>
    <n v="13"/>
    <n v="143"/>
  </r>
  <r>
    <n v="4"/>
    <s v="Especias Cajun del chef Anton"/>
    <x v="11"/>
    <s v="Condimentos"/>
    <s v="48 - frascos 6 l"/>
    <n v="22"/>
    <n v="53"/>
    <n v="15"/>
    <s v=""/>
    <n v="1166"/>
    <n v="53"/>
    <n v="1219"/>
  </r>
  <r>
    <n v="5"/>
    <s v="Mezcla Gumbo del chef Anton"/>
    <x v="11"/>
    <s v="Condimentos"/>
    <s v="36 cajas"/>
    <n v="21.35"/>
    <n v="0"/>
    <n v="15"/>
    <n v="45"/>
    <n v="0"/>
    <n v="0"/>
    <n v="0"/>
  </r>
  <r>
    <n v="6"/>
    <s v="Mermelada de grosellas de la abuela"/>
    <x v="12"/>
    <s v="Condimentos"/>
    <s v="12 - frascos 8 l"/>
    <n v="25"/>
    <n v="120"/>
    <n v="15"/>
    <s v=""/>
    <n v="3000"/>
    <n v="120"/>
    <n v="3120"/>
  </r>
  <r>
    <n v="8"/>
    <s v="Salsa de arándanos Northwoods"/>
    <x v="12"/>
    <s v="Condimentos"/>
    <s v="12 - frascos 12 l"/>
    <n v="40"/>
    <n v="6"/>
    <n v="15"/>
    <n v="99"/>
    <n v="240"/>
    <n v="6"/>
    <n v="246"/>
  </r>
  <r>
    <n v="15"/>
    <s v="Salsa de soja baja en sodio"/>
    <x v="13"/>
    <s v="Condimentos"/>
    <s v="24 - bot. 250 ml"/>
    <n v="15.5"/>
    <n v="39"/>
    <n v="15"/>
    <s v=""/>
    <n v="604.5"/>
    <n v="39"/>
    <n v="643.5"/>
  </r>
  <r>
    <n v="44"/>
    <s v="Azúcar negra Malacca"/>
    <x v="4"/>
    <s v="Condimentos"/>
    <s v="20 - bolsas 2 kg"/>
    <n v="19.45"/>
    <n v="27"/>
    <n v="15"/>
    <s v=""/>
    <n v="525.15"/>
    <n v="27"/>
    <n v="552.15"/>
  </r>
  <r>
    <n v="61"/>
    <s v="Sirope de arce"/>
    <x v="14"/>
    <s v="Condimentos"/>
    <s v="24 - bot. 500 ml"/>
    <n v="28.5"/>
    <n v="113"/>
    <n v="15"/>
    <s v=""/>
    <n v="3220.5"/>
    <n v="113"/>
    <n v="3333.5"/>
  </r>
  <r>
    <n v="63"/>
    <s v="Sandwich de vegetales"/>
    <x v="5"/>
    <s v="Condimentos"/>
    <s v="15 - frascos 625 g"/>
    <n v="43.9"/>
    <n v="24"/>
    <n v="15"/>
    <s v=""/>
    <n v="1053.5999999999999"/>
    <n v="24"/>
    <n v="1077.5999999999999"/>
  </r>
  <r>
    <n v="65"/>
    <s v="Salsa de pimiento picante de Luisiana"/>
    <x v="11"/>
    <s v="Condimentos"/>
    <s v="32 - bot. 8 l"/>
    <n v="21.05"/>
    <n v="76"/>
    <n v="15"/>
    <s v=""/>
    <n v="1599.8"/>
    <n v="76"/>
    <n v="1675.8"/>
  </r>
  <r>
    <n v="66"/>
    <s v="Especias picantes de Luisiana"/>
    <x v="11"/>
    <s v="Condimentos"/>
    <s v="24 - frascos 8 l"/>
    <n v="17"/>
    <n v="4"/>
    <n v="15"/>
    <n v="66"/>
    <n v="68"/>
    <n v="4"/>
    <n v="72"/>
  </r>
  <r>
    <n v="77"/>
    <s v="Salsa verde original Frankfurter"/>
    <x v="6"/>
    <s v="Condimentos"/>
    <s v="12 cajas"/>
    <n v="13"/>
    <n v="32"/>
    <n v="15"/>
    <s v=""/>
    <n v="416"/>
    <n v="32"/>
    <n v="448"/>
  </r>
  <r>
    <n v="7"/>
    <s v="Peras secas orgánicas del tío Bob"/>
    <x v="12"/>
    <s v="Frutas/Verduras"/>
    <s v="12 - paq. 1 kg"/>
    <n v="30"/>
    <n v="15"/>
    <n v="10"/>
    <s v=""/>
    <n v="450"/>
    <n v="75"/>
    <n v="525"/>
  </r>
  <r>
    <n v="14"/>
    <s v="Cuajada de judías"/>
    <x v="13"/>
    <s v="Frutas/Verduras"/>
    <s v="40 - paq. 100 g"/>
    <n v="23.25"/>
    <n v="35"/>
    <n v="10"/>
    <s v=""/>
    <n v="813.75"/>
    <n v="175"/>
    <n v="988.75"/>
  </r>
  <r>
    <n v="28"/>
    <s v="Col fermentada Rössle"/>
    <x v="6"/>
    <s v="Frutas/Verduras"/>
    <s v="25 - latas 825 g"/>
    <n v="45.6"/>
    <n v="26"/>
    <n v="10"/>
    <s v=""/>
    <n v="1185.6000000000001"/>
    <n v="130"/>
    <n v="1315.6000000000001"/>
  </r>
  <r>
    <n v="51"/>
    <s v="Manzanas secas Manjimup"/>
    <x v="9"/>
    <s v="Frutas/Verduras"/>
    <s v="50 - paq. 300 g"/>
    <n v="53"/>
    <n v="20"/>
    <n v="10"/>
    <s v=""/>
    <n v="1060"/>
    <n v="100"/>
    <n v="1160"/>
  </r>
  <r>
    <n v="74"/>
    <s v="Queso de soja Longlife"/>
    <x v="8"/>
    <s v="Frutas/Verduras"/>
    <s v="paq. 5 kg"/>
    <n v="10"/>
    <n v="4"/>
    <n v="10"/>
    <n v="44"/>
    <n v="40"/>
    <n v="20"/>
    <n v="60"/>
  </r>
  <r>
    <n v="22"/>
    <s v="Pan de centeno crujiente estilo Gustaf's"/>
    <x v="15"/>
    <s v="Granos/Cereales"/>
    <s v="24 - paq. 500 g"/>
    <n v="21"/>
    <n v="104"/>
    <n v="5"/>
    <s v=""/>
    <n v="2184"/>
    <n v="312"/>
    <n v="2496"/>
  </r>
  <r>
    <n v="23"/>
    <s v="Pan fino"/>
    <x v="15"/>
    <s v="Granos/Cereales"/>
    <s v="12 - paq. 250 g"/>
    <n v="9"/>
    <n v="61"/>
    <n v="5"/>
    <s v=""/>
    <n v="549"/>
    <n v="183"/>
    <n v="732"/>
  </r>
  <r>
    <n v="42"/>
    <s v="Tallarines de Singapur"/>
    <x v="4"/>
    <s v="Granos/Cereales"/>
    <s v="32 - 1 kg paq."/>
    <n v="14"/>
    <n v="26"/>
    <n v="5"/>
    <s v=""/>
    <n v="364"/>
    <n v="78"/>
    <n v="442"/>
  </r>
  <r>
    <n v="52"/>
    <s v="Cereales para Filo"/>
    <x v="9"/>
    <s v="Granos/Cereales"/>
    <s v="16 - cajas 2 kg"/>
    <n v="7"/>
    <n v="38"/>
    <n v="5"/>
    <s v=""/>
    <n v="266"/>
    <n v="114"/>
    <n v="380"/>
  </r>
  <r>
    <n v="56"/>
    <s v="Gnocchi de la abuela Alicia"/>
    <x v="16"/>
    <s v="Granos/Cereales"/>
    <s v="24 - paq. 250 g"/>
    <n v="38"/>
    <n v="21"/>
    <n v="5"/>
    <s v=""/>
    <n v="798"/>
    <n v="63"/>
    <n v="861"/>
  </r>
  <r>
    <n v="57"/>
    <s v="Raviolis Angelo"/>
    <x v="16"/>
    <s v="Granos/Cereales"/>
    <s v="24 - paq. 250 g"/>
    <n v="19.5"/>
    <n v="36"/>
    <n v="5"/>
    <s v=""/>
    <n v="702"/>
    <n v="108"/>
    <n v="810"/>
  </r>
  <r>
    <n v="64"/>
    <s v="Bollos de pan de Wimmer"/>
    <x v="6"/>
    <s v="Granos/Cereales"/>
    <s v="20 bolsas x 4 porc."/>
    <n v="33.25"/>
    <n v="22"/>
    <n v="5"/>
    <s v=""/>
    <n v="731.5"/>
    <n v="66"/>
    <n v="797.5"/>
  </r>
  <r>
    <n v="11"/>
    <s v="Queso Cabrales"/>
    <x v="17"/>
    <s v="Lácteos"/>
    <s v="paq. 1 kg"/>
    <n v="21"/>
    <n v="22"/>
    <n v="10"/>
    <s v=""/>
    <n v="462"/>
    <n v="110"/>
    <n v="572"/>
  </r>
  <r>
    <n v="12"/>
    <s v="Queso Manchego La Pastora"/>
    <x v="17"/>
    <s v="Lácteos"/>
    <s v="10 - paq. 500 g"/>
    <n v="38"/>
    <n v="86"/>
    <n v="10"/>
    <s v=""/>
    <n v="3268"/>
    <n v="430"/>
    <n v="3698"/>
  </r>
  <r>
    <n v="31"/>
    <s v="Queso gorgonzola Telino"/>
    <x v="18"/>
    <s v="Lácteos"/>
    <s v="12 - paq. 100 g"/>
    <n v="12.5"/>
    <n v="0"/>
    <n v="10"/>
    <n v="30"/>
    <n v="0"/>
    <n v="0"/>
    <n v="0"/>
  </r>
  <r>
    <n v="32"/>
    <s v="Queso Mascarpone Fabioli"/>
    <x v="18"/>
    <s v="Lácteos"/>
    <s v="24 - paq. 200 g"/>
    <n v="32"/>
    <n v="9"/>
    <n v="10"/>
    <n v="99"/>
    <n v="288"/>
    <n v="45"/>
    <n v="333"/>
  </r>
  <r>
    <n v="33"/>
    <s v="Queso de cabra"/>
    <x v="19"/>
    <s v="Lácteos"/>
    <s v="500 g"/>
    <n v="2.5"/>
    <n v="112"/>
    <n v="10"/>
    <s v=""/>
    <n v="280"/>
    <n v="560"/>
    <n v="840"/>
  </r>
  <r>
    <n v="59"/>
    <s v="Raclet de queso Courdavault"/>
    <x v="20"/>
    <s v="Lácteos"/>
    <s v="paq. 5 kg"/>
    <n v="55"/>
    <n v="79"/>
    <n v="10"/>
    <s v=""/>
    <n v="4345"/>
    <n v="395"/>
    <n v="4740"/>
  </r>
  <r>
    <n v="60"/>
    <s v="Camembert Pierrot"/>
    <x v="20"/>
    <s v="Lácteos"/>
    <s v="15 - paq. 300 g"/>
    <n v="34"/>
    <n v="19"/>
    <n v="10"/>
    <s v=""/>
    <n v="646"/>
    <n v="95"/>
    <n v="741"/>
  </r>
  <r>
    <n v="69"/>
    <s v="Queso Gudbrandsdals"/>
    <x v="19"/>
    <s v="Lácteos"/>
    <s v="paq. 10 kg"/>
    <n v="36"/>
    <n v="26"/>
    <n v="10"/>
    <s v=""/>
    <n v="936"/>
    <n v="130"/>
    <n v="1066"/>
  </r>
  <r>
    <n v="71"/>
    <s v="Crema de queso Fløtemys"/>
    <x v="19"/>
    <s v="Lácteos"/>
    <s v="10 - paq. 500 g"/>
    <n v="21.5"/>
    <n v="26"/>
    <n v="10"/>
    <s v=""/>
    <n v="559"/>
    <n v="130"/>
    <n v="689"/>
  </r>
  <r>
    <n v="72"/>
    <s v="Queso Mozzarella Giovanni"/>
    <x v="18"/>
    <s v="Lácteos"/>
    <s v="24 - paq. 200 g"/>
    <n v="34.799999999999997"/>
    <n v="14"/>
    <n v="10"/>
    <s v=""/>
    <n v="487.19999999999993"/>
    <n v="70"/>
    <n v="557.19999999999993"/>
  </r>
  <r>
    <n v="10"/>
    <s v="Pez espada"/>
    <x v="8"/>
    <s v="Pescado/Marisco"/>
    <s v="12 - frascos 200 ml"/>
    <n v="31"/>
    <n v="31"/>
    <n v="5"/>
    <s v=""/>
    <n v="961"/>
    <n v="155"/>
    <n v="1116"/>
  </r>
  <r>
    <n v="13"/>
    <s v="Algas Konbu"/>
    <x v="13"/>
    <s v="Pescado/Marisco"/>
    <s v="caja 2 kg"/>
    <n v="6"/>
    <n v="24"/>
    <n v="5"/>
    <s v=""/>
    <n v="144"/>
    <n v="120"/>
    <n v="264"/>
  </r>
  <r>
    <n v="18"/>
    <s v="Langostinos tigre Carnarvon"/>
    <x v="5"/>
    <s v="Pescado/Marisco"/>
    <s v="paq. 16 kg"/>
    <n v="62.5"/>
    <n v="42"/>
    <n v="5"/>
    <s v=""/>
    <n v="2625"/>
    <n v="210"/>
    <n v="2835"/>
  </r>
  <r>
    <n v="30"/>
    <s v="Arenque blanco del noroeste"/>
    <x v="21"/>
    <s v="Pescado/Marisco"/>
    <s v="10 - vasos 200 g"/>
    <n v="25.89"/>
    <n v="10"/>
    <n v="5"/>
    <s v=""/>
    <n v="258.89999999999998"/>
    <n v="50"/>
    <n v="308.89999999999998"/>
  </r>
  <r>
    <n v="36"/>
    <s v="Escabeche de arenque"/>
    <x v="22"/>
    <s v="Pescado/Marisco"/>
    <s v="24 - frascos 250 g"/>
    <n v="19"/>
    <n v="112"/>
    <n v="5"/>
    <s v=""/>
    <n v="2128"/>
    <n v="560"/>
    <n v="2688"/>
  </r>
  <r>
    <n v="37"/>
    <s v="Salmón ahumado Gravad"/>
    <x v="22"/>
    <s v="Pescado/Marisco"/>
    <s v="12 - paq. 500 g"/>
    <n v="26"/>
    <n v="11"/>
    <n v="5"/>
    <s v=""/>
    <n v="286"/>
    <n v="55"/>
    <n v="341"/>
  </r>
  <r>
    <n v="40"/>
    <s v="Carne de cangrejo de Boston"/>
    <x v="23"/>
    <s v="Pescado/Marisco"/>
    <s v="24 - latas 4 l"/>
    <n v="18.399999999999999"/>
    <n v="123"/>
    <n v="5"/>
    <s v=""/>
    <n v="2263.1999999999998"/>
    <n v="615"/>
    <n v="2878.2"/>
  </r>
  <r>
    <n v="41"/>
    <s v="Crema de almejas estilo Nueva Inglaterra"/>
    <x v="23"/>
    <s v="Pescado/Marisco"/>
    <s v="12 - latas 12 l"/>
    <n v="9.65"/>
    <n v="85"/>
    <n v="5"/>
    <s v=""/>
    <n v="820.25"/>
    <n v="425"/>
    <n v="1245.25"/>
  </r>
  <r>
    <n v="45"/>
    <s v="Arenque ahumado"/>
    <x v="24"/>
    <s v="Pescado/Marisco"/>
    <s v="paq. 1k"/>
    <n v="9.5"/>
    <n v="5"/>
    <n v="5"/>
    <s v=""/>
    <n v="47.5"/>
    <n v="25"/>
    <n v="72.5"/>
  </r>
  <r>
    <n v="46"/>
    <s v="Arenque salado"/>
    <x v="24"/>
    <s v="Pescado/Marisco"/>
    <s v="4 - vasos 450 g"/>
    <n v="12"/>
    <n v="95"/>
    <n v="5"/>
    <s v=""/>
    <n v="1140"/>
    <n v="475"/>
    <n v="1615"/>
  </r>
  <r>
    <n v="58"/>
    <s v="Caracoles de Borgoña"/>
    <x v="25"/>
    <s v="Pescado/Marisco"/>
    <s v="24 porc."/>
    <n v="13.25"/>
    <n v="62"/>
    <n v="5"/>
    <s v=""/>
    <n v="821.5"/>
    <n v="310"/>
    <n v="1131.5"/>
  </r>
  <r>
    <n v="73"/>
    <s v="Caviar rojo"/>
    <x v="22"/>
    <s v="Pescado/Marisco"/>
    <s v="24 - frascos150 g"/>
    <n v="15"/>
    <n v="101"/>
    <n v="5"/>
    <s v=""/>
    <n v="1515"/>
    <n v="505"/>
    <n v="2020"/>
  </r>
  <r>
    <n v="16"/>
    <s v="Postre de merengue Pavlova"/>
    <x v="5"/>
    <s v="Repostería"/>
    <s v="32 - cajas 500 g"/>
    <n v="17.45"/>
    <n v="29"/>
    <n v="25"/>
    <s v=""/>
    <n v="506.04999999999995"/>
    <n v="58"/>
    <n v="564.04999999999995"/>
  </r>
  <r>
    <n v="19"/>
    <s v="Pastas de té de chocolate"/>
    <x v="26"/>
    <s v="Repostería"/>
    <s v="10 cajas x 12 piezas"/>
    <n v="9.1999999999999993"/>
    <n v="25"/>
    <n v="25"/>
    <s v=""/>
    <n v="229.99999999999997"/>
    <n v="50"/>
    <n v="280"/>
  </r>
  <r>
    <n v="20"/>
    <s v="Mermelada de Sir Rodney's"/>
    <x v="26"/>
    <s v="Repostería"/>
    <s v="30 cajas regalo"/>
    <n v="81"/>
    <n v="40"/>
    <n v="25"/>
    <s v=""/>
    <n v="3240"/>
    <n v="80"/>
    <n v="3320"/>
  </r>
  <r>
    <n v="21"/>
    <s v="Bollos de Sir Rodney's"/>
    <x v="26"/>
    <s v="Repostería"/>
    <s v="24 paq. x 4 piezas"/>
    <n v="10"/>
    <n v="3"/>
    <n v="25"/>
    <n v="82.5"/>
    <n v="30"/>
    <n v="6"/>
    <n v="36"/>
  </r>
  <r>
    <n v="25"/>
    <s v="Crema de chocolate y nueces NuNuCa"/>
    <x v="27"/>
    <s v="Repostería"/>
    <s v="20 - vasos  450 g"/>
    <n v="14"/>
    <n v="76"/>
    <n v="25"/>
    <s v=""/>
    <n v="1064"/>
    <n v="152"/>
    <n v="1216"/>
  </r>
  <r>
    <n v="26"/>
    <s v="Ositos de goma Gumbär"/>
    <x v="27"/>
    <s v="Repostería"/>
    <s v="100 - bolsas 250 g"/>
    <n v="31.23"/>
    <n v="15"/>
    <n v="25"/>
    <n v="412.5"/>
    <n v="468.45"/>
    <n v="30"/>
    <n v="498.45"/>
  </r>
  <r>
    <n v="27"/>
    <s v="Chocolate Schoggi"/>
    <x v="27"/>
    <s v="Repostería"/>
    <s v="100 - piezas 100 g"/>
    <n v="43.9"/>
    <n v="49"/>
    <n v="25"/>
    <s v=""/>
    <n v="2151.1"/>
    <n v="98"/>
    <n v="2249.1"/>
  </r>
  <r>
    <n v="47"/>
    <s v="Galletas Zaanse"/>
    <x v="28"/>
    <s v="Repostería"/>
    <s v="10 - cajas 4 l"/>
    <n v="9.5"/>
    <n v="36"/>
    <n v="25"/>
    <s v=""/>
    <n v="342"/>
    <n v="72"/>
    <n v="414"/>
  </r>
  <r>
    <n v="48"/>
    <s v="Chocolate holandés"/>
    <x v="28"/>
    <s v="Repostería"/>
    <s v="10 paq."/>
    <n v="12.75"/>
    <n v="15"/>
    <n v="25"/>
    <n v="412.5"/>
    <n v="191.25"/>
    <n v="30"/>
    <n v="221.25"/>
  </r>
  <r>
    <n v="49"/>
    <s v="Regaliz"/>
    <x v="7"/>
    <s v="Repostería"/>
    <s v="24 - paq. 50 g"/>
    <n v="20"/>
    <n v="10"/>
    <n v="25"/>
    <n v="275"/>
    <n v="200"/>
    <n v="20"/>
    <n v="220"/>
  </r>
  <r>
    <n v="50"/>
    <s v="Chocolate blanco"/>
    <x v="7"/>
    <s v="Repostería"/>
    <s v="12 - barras 100 g"/>
    <n v="16.25"/>
    <n v="65"/>
    <n v="25"/>
    <s v=""/>
    <n v="1056.25"/>
    <n v="130"/>
    <n v="1186.25"/>
  </r>
  <r>
    <n v="62"/>
    <s v="Tarta de azúcar"/>
    <x v="14"/>
    <s v="Repostería"/>
    <s v="48 tartas"/>
    <n v="49.3"/>
    <n v="17"/>
    <n v="25"/>
    <n v="467.5"/>
    <n v="838.09999999999991"/>
    <n v="34"/>
    <n v="872.09999999999991"/>
  </r>
  <r>
    <n v="68"/>
    <s v="Barras de pan de Escocia"/>
    <x v="26"/>
    <s v="Repostería"/>
    <s v="10 cajas x 8 porc."/>
    <n v="12.5"/>
    <n v="6"/>
    <n v="25"/>
    <n v="165"/>
    <n v="75"/>
    <n v="12"/>
    <n v="8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Tabla dinámica5" cacheId="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70:H83" firstHeaderRow="1" firstDataRow="2" firstDataCol="1" rowPageCount="1" colPageCount="1"/>
  <pivotFields count="7">
    <pivotField axis="axisPage" showAll="0">
      <items count="4">
        <item x="2"/>
        <item x="0"/>
        <item x="1"/>
        <item t="default"/>
      </items>
    </pivotField>
    <pivotField axis="axisCol" showAll="0">
      <items count="7">
        <item x="3"/>
        <item x="1"/>
        <item x="0"/>
        <item x="5"/>
        <item x="4"/>
        <item x="2"/>
        <item t="default"/>
      </items>
    </pivotField>
    <pivotField axis="axisRow" numFmtId="14" showAll="0">
      <items count="12">
        <item x="0"/>
        <item x="1"/>
        <item x="2"/>
        <item x="6"/>
        <item x="3"/>
        <item x="5"/>
        <item x="7"/>
        <item x="9"/>
        <item x="4"/>
        <item x="10"/>
        <item x="8"/>
        <item t="default"/>
      </items>
    </pivotField>
    <pivotField showAll="0"/>
    <pivotField showAll="0"/>
    <pivotField dataField="1" showAll="0">
      <items count="15">
        <item x="0"/>
        <item x="9"/>
        <item x="1"/>
        <item x="6"/>
        <item x="13"/>
        <item x="7"/>
        <item x="2"/>
        <item x="5"/>
        <item x="11"/>
        <item x="3"/>
        <item x="4"/>
        <item x="12"/>
        <item x="8"/>
        <item x="10"/>
        <item t="default"/>
      </items>
    </pivotField>
    <pivotField showAll="0"/>
  </pivotFields>
  <rowFields count="1">
    <field x="2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Promedio de CANTIDAD" fld="5" subtotal="average" baseField="2" baseItem="0"/>
  </dataFields>
  <formats count="1">
    <format dxfId="1">
      <pivotArea outline="0" collapsedLevelsAreSubtotals="1" fieldPosition="0"/>
    </format>
  </formats>
  <pivotTableStyleInfo name="PivotStyleDark2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3" cacheId="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55:B65" firstHeaderRow="1" firstDataRow="1" firstDataCol="1" rowPageCount="1" colPageCount="1"/>
  <pivotFields count="7">
    <pivotField axis="axisRow" showAll="0">
      <items count="4">
        <item x="2"/>
        <item x="0"/>
        <item x="1"/>
        <item t="default"/>
      </items>
    </pivotField>
    <pivotField axis="axisRow" showAll="0">
      <items count="7">
        <item x="3"/>
        <item x="1"/>
        <item x="0"/>
        <item x="5"/>
        <item x="4"/>
        <item x="2"/>
        <item t="default"/>
      </items>
    </pivotField>
    <pivotField axis="axisPage" numFmtId="14" showAll="0">
      <items count="12">
        <item x="0"/>
        <item x="1"/>
        <item x="2"/>
        <item x="6"/>
        <item x="3"/>
        <item x="5"/>
        <item x="7"/>
        <item x="9"/>
        <item x="4"/>
        <item x="10"/>
        <item x="8"/>
        <item t="default"/>
      </items>
    </pivotField>
    <pivotField showAll="0"/>
    <pivotField showAll="0"/>
    <pivotField showAll="0"/>
    <pivotField dataField="1" showAll="0"/>
  </pivotFields>
  <rowFields count="2">
    <field x="0"/>
    <field x="1"/>
  </rowFields>
  <rowItems count="10">
    <i>
      <x/>
    </i>
    <i r="1">
      <x v="3"/>
    </i>
    <i r="1">
      <x v="4"/>
    </i>
    <i>
      <x v="1"/>
    </i>
    <i r="1">
      <x/>
    </i>
    <i r="1">
      <x v="1"/>
    </i>
    <i r="1">
      <x v="2"/>
    </i>
    <i>
      <x v="2"/>
    </i>
    <i r="1">
      <x v="5"/>
    </i>
    <i t="grand">
      <x/>
    </i>
  </rowItems>
  <colItems count="1">
    <i/>
  </colItems>
  <pageFields count="1">
    <pageField fld="2" hier="-1"/>
  </pageFields>
  <dataFields count="1">
    <dataField name="Suma de IMPORTE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1" cacheId="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30:H50" firstHeaderRow="1" firstDataRow="2" firstDataCol="1"/>
  <pivotFields count="7">
    <pivotField axis="axisRow" showAll="0">
      <items count="4">
        <item x="2"/>
        <item x="0"/>
        <item x="1"/>
        <item t="default"/>
      </items>
    </pivotField>
    <pivotField showAll="0"/>
    <pivotField axis="axisRow" numFmtId="14" showAll="0">
      <items count="12">
        <item x="0"/>
        <item x="1"/>
        <item x="2"/>
        <item x="6"/>
        <item x="3"/>
        <item x="5"/>
        <item x="7"/>
        <item x="9"/>
        <item x="4"/>
        <item x="10"/>
        <item x="8"/>
        <item t="default"/>
      </items>
    </pivotField>
    <pivotField showAll="0"/>
    <pivotField axis="axisCol" showAll="0">
      <items count="7">
        <item x="4"/>
        <item x="2"/>
        <item x="3"/>
        <item x="0"/>
        <item x="5"/>
        <item x="1"/>
        <item t="default"/>
      </items>
    </pivotField>
    <pivotField dataField="1" showAll="0">
      <items count="15">
        <item x="0"/>
        <item x="9"/>
        <item x="1"/>
        <item x="6"/>
        <item x="13"/>
        <item x="7"/>
        <item x="2"/>
        <item x="5"/>
        <item x="11"/>
        <item x="3"/>
        <item x="4"/>
        <item x="12"/>
        <item x="8"/>
        <item x="10"/>
        <item t="default"/>
      </items>
    </pivotField>
    <pivotField showAll="0"/>
  </pivotFields>
  <rowFields count="2">
    <field x="0"/>
    <field x="2"/>
  </rowFields>
  <rowItems count="19">
    <i>
      <x/>
    </i>
    <i r="1">
      <x v="5"/>
    </i>
    <i r="1">
      <x v="8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9"/>
    </i>
    <i r="1">
      <x v="10"/>
    </i>
    <i>
      <x v="2"/>
    </i>
    <i r="1">
      <x v="2"/>
    </i>
    <i r="1">
      <x v="3"/>
    </i>
    <i r="1">
      <x v="6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a de CANTIDAD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8" cacheId="9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">
  <location ref="A92:E105" firstHeaderRow="1" firstDataRow="2" firstDataCol="1" rowPageCount="1" colPageCount="1"/>
  <pivotFields count="7">
    <pivotField axis="axisCol" showAll="0">
      <items count="4">
        <item x="2"/>
        <item x="0"/>
        <item x="1"/>
        <item t="default"/>
      </items>
    </pivotField>
    <pivotField showAll="0"/>
    <pivotField axis="axisRow" numFmtId="14" showAll="0">
      <items count="12">
        <item x="0"/>
        <item x="1"/>
        <item x="2"/>
        <item x="6"/>
        <item x="3"/>
        <item x="5"/>
        <item x="7"/>
        <item x="9"/>
        <item x="4"/>
        <item x="10"/>
        <item x="8"/>
        <item t="default"/>
      </items>
    </pivotField>
    <pivotField showAll="0"/>
    <pivotField axis="axisPage" showAll="0">
      <items count="7">
        <item x="4"/>
        <item x="2"/>
        <item x="3"/>
        <item x="0"/>
        <item x="5"/>
        <item x="1"/>
        <item t="default"/>
      </items>
    </pivotField>
    <pivotField showAll="0"/>
    <pivotField dataField="1" showAll="0"/>
  </pivotFields>
  <rowFields count="1">
    <field x="2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pageFields count="1">
    <pageField fld="4" hier="-1"/>
  </pageFields>
  <dataFields count="1">
    <dataField name="Suma de IMPORTE" fld="6" baseField="0" baseItem="0"/>
  </dataFields>
  <chartFormats count="6">
    <chartFormat chart="0" format="0" series="1">
      <pivotArea type="data" outline="0" fieldPosition="0">
        <references count="1">
          <reference field="0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0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0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3" cacheId="1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I21:J34" firstHeaderRow="1" firstDataRow="1" firstDataCol="1"/>
  <pivotFields count="6">
    <pivotField showAll="0"/>
    <pivotField showAll="0"/>
    <pivotField axis="axisRow" showAll="0">
      <items count="13">
        <item x="3"/>
        <item x="6"/>
        <item x="11"/>
        <item x="2"/>
        <item x="0"/>
        <item x="8"/>
        <item x="10"/>
        <item x="9"/>
        <item x="1"/>
        <item x="4"/>
        <item x="5"/>
        <item x="7"/>
        <item t="default"/>
      </items>
    </pivotField>
    <pivotField showAll="0"/>
    <pivotField dataField="1" showAll="0" avgSubtotal="1">
      <items count="27">
        <item x="15"/>
        <item x="13"/>
        <item x="0"/>
        <item x="14"/>
        <item x="1"/>
        <item x="21"/>
        <item x="22"/>
        <item x="16"/>
        <item x="17"/>
        <item x="2"/>
        <item x="25"/>
        <item x="24"/>
        <item x="3"/>
        <item x="23"/>
        <item x="4"/>
        <item x="5"/>
        <item x="6"/>
        <item x="19"/>
        <item x="8"/>
        <item x="11"/>
        <item x="12"/>
        <item x="20"/>
        <item x="18"/>
        <item x="10"/>
        <item x="7"/>
        <item x="9"/>
        <item t="avg"/>
      </items>
    </pivotField>
    <pivotField numFmtId="168" showAll="0"/>
  </pivotFields>
  <rowFields count="1">
    <field x="2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Promedio de LOCALIDADES VENDIDAS" fld="4" subtotal="average" baseField="2" baseItem="0" numFmtId="1"/>
  </dataFields>
  <formats count="1">
    <format dxfId="0">
      <pivotArea outline="0" collapsedLevelsAreSubtotals="1" fieldPosition="0"/>
    </format>
  </formats>
  <pivotTableStyleInfo name="PivotStyleDark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2" cacheId="1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I2:N16" firstHeaderRow="1" firstDataRow="2" firstDataCol="1"/>
  <pivotFields count="6">
    <pivotField showAll="0"/>
    <pivotField dataField="1" showAll="0"/>
    <pivotField axis="axisRow" showAll="0">
      <items count="13">
        <item x="3"/>
        <item x="6"/>
        <item x="11"/>
        <item x="2"/>
        <item x="0"/>
        <item x="8"/>
        <item x="10"/>
        <item x="9"/>
        <item x="1"/>
        <item x="4"/>
        <item x="5"/>
        <item x="7"/>
        <item t="default"/>
      </items>
    </pivotField>
    <pivotField axis="axisCol" showAll="0">
      <items count="5">
        <item x="0"/>
        <item x="2"/>
        <item x="1"/>
        <item x="3"/>
        <item t="default"/>
      </items>
    </pivotField>
    <pivotField showAll="0"/>
    <pivotField numFmtId="168" showAll="0"/>
  </pivotFields>
  <rowFields count="1">
    <field x="2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Cuenta de PELICULA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5" cacheId="1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chartFormat="1">
  <location ref="M4:N34" firstHeaderRow="1" firstDataRow="1" firstDataCol="1"/>
  <pivotFields count="12">
    <pivotField showAll="0"/>
    <pivotField showAll="0"/>
    <pivotField axis="axisRow" showAll="0">
      <items count="30">
        <item x="3"/>
        <item x="2"/>
        <item x="17"/>
        <item x="25"/>
        <item x="0"/>
        <item x="14"/>
        <item x="18"/>
        <item x="20"/>
        <item x="9"/>
        <item x="12"/>
        <item x="27"/>
        <item x="7"/>
        <item x="4"/>
        <item x="24"/>
        <item x="10"/>
        <item x="13"/>
        <item x="23"/>
        <item x="11"/>
        <item x="21"/>
        <item x="19"/>
        <item x="16"/>
        <item x="5"/>
        <item x="15"/>
        <item x="6"/>
        <item x="1"/>
        <item x="26"/>
        <item x="22"/>
        <item x="8"/>
        <item x="28"/>
        <item t="default"/>
      </items>
    </pivotField>
    <pivotField showAll="0"/>
    <pivotField showAll="0"/>
    <pivotField numFmtId="166" showAll="0"/>
    <pivotField showAll="0"/>
    <pivotField showAll="0"/>
    <pivotField showAll="0"/>
    <pivotField numFmtId="7" showAll="0"/>
    <pivotField numFmtId="169" showAll="0"/>
    <pivotField dataField="1" numFmtId="169" showAll="0"/>
  </pivotFields>
  <rowFields count="1">
    <field x="2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Suma de Total Neto" fld="11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2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7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2.xml"/><Relationship Id="rId4" Type="http://schemas.openxmlformats.org/officeDocument/2006/relationships/pivotTable" Target="../pivotTables/pivotTable4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Relationship Id="rId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1"/>
  </sheetPr>
  <dimension ref="A1:N1000"/>
  <sheetViews>
    <sheetView topLeftCell="A34" workbookViewId="0">
      <selection activeCell="L46" sqref="L46"/>
    </sheetView>
  </sheetViews>
  <sheetFormatPr baseColWidth="10" defaultRowHeight="12.75" x14ac:dyDescent="0.2"/>
  <sheetData>
    <row r="1" spans="1:13" x14ac:dyDescent="0.2">
      <c r="A1" t="s">
        <v>291</v>
      </c>
    </row>
    <row r="4" spans="1:13" x14ac:dyDescent="0.2">
      <c r="C4" s="58"/>
      <c r="D4" s="57"/>
    </row>
    <row r="5" spans="1:13" ht="14.25" x14ac:dyDescent="0.2">
      <c r="A5" s="60" t="s">
        <v>385</v>
      </c>
      <c r="B5" s="60" t="s">
        <v>384</v>
      </c>
      <c r="C5" s="60" t="s">
        <v>386</v>
      </c>
      <c r="D5" s="61" t="s">
        <v>390</v>
      </c>
      <c r="E5" s="61" t="s">
        <v>391</v>
      </c>
      <c r="F5" s="61" t="s">
        <v>392</v>
      </c>
      <c r="G5" s="61" t="s">
        <v>393</v>
      </c>
      <c r="H5" s="61" t="s">
        <v>387</v>
      </c>
      <c r="I5" s="61" t="s">
        <v>388</v>
      </c>
      <c r="J5" s="61" t="s">
        <v>389</v>
      </c>
    </row>
    <row r="6" spans="1:13" x14ac:dyDescent="0.2">
      <c r="A6" s="14">
        <v>-4</v>
      </c>
      <c r="B6" s="14">
        <f>2*A6</f>
        <v>-8</v>
      </c>
      <c r="C6" s="14">
        <f>-3*A6+2</f>
        <v>14</v>
      </c>
      <c r="D6" s="14">
        <f>A6^2</f>
        <v>16</v>
      </c>
      <c r="E6" s="14">
        <f>A6^2+4*A6+2</f>
        <v>2</v>
      </c>
      <c r="F6" s="14">
        <f>A6^3+2*A6^2+1</f>
        <v>-31</v>
      </c>
      <c r="G6" s="14">
        <f>2^A6</f>
        <v>6.25E-2</v>
      </c>
      <c r="H6" s="14">
        <f>COS(A6)</f>
        <v>-0.65364362086361194</v>
      </c>
      <c r="I6" s="14">
        <f>SIN(A6)</f>
        <v>0.7568024953079282</v>
      </c>
      <c r="J6" s="14">
        <f>ABS(A6)</f>
        <v>4</v>
      </c>
    </row>
    <row r="7" spans="1:13" x14ac:dyDescent="0.2">
      <c r="A7" s="14">
        <v>-3</v>
      </c>
      <c r="B7" s="14">
        <f t="shared" ref="B7:B14" si="0">2*A7</f>
        <v>-6</v>
      </c>
      <c r="C7" s="14">
        <f t="shared" ref="C7:C14" si="1">-3*A7+2</f>
        <v>11</v>
      </c>
      <c r="D7" s="14">
        <f t="shared" ref="D7:D14" si="2">A7^2</f>
        <v>9</v>
      </c>
      <c r="E7" s="14">
        <f t="shared" ref="E7:E14" si="3">A7^2+4*A7+2</f>
        <v>-1</v>
      </c>
      <c r="F7" s="14">
        <f t="shared" ref="F7:F14" si="4">A7^3+2*A7^2+1</f>
        <v>-8</v>
      </c>
      <c r="G7" s="14">
        <f t="shared" ref="G7:G14" si="5">2^A7</f>
        <v>0.125</v>
      </c>
      <c r="H7" s="14">
        <f t="shared" ref="H7:H14" si="6">COS(A7)</f>
        <v>-0.98999249660044542</v>
      </c>
      <c r="I7" s="14">
        <f t="shared" ref="I7:I14" si="7">SIN(A7)</f>
        <v>-0.14112000805986721</v>
      </c>
      <c r="J7" s="14">
        <f t="shared" ref="J7:J14" si="8">ABS(A7)</f>
        <v>3</v>
      </c>
    </row>
    <row r="8" spans="1:13" x14ac:dyDescent="0.2">
      <c r="A8" s="14">
        <v>-2</v>
      </c>
      <c r="B8" s="14">
        <f t="shared" si="0"/>
        <v>-4</v>
      </c>
      <c r="C8" s="14">
        <f t="shared" si="1"/>
        <v>8</v>
      </c>
      <c r="D8" s="14">
        <f t="shared" si="2"/>
        <v>4</v>
      </c>
      <c r="E8" s="14">
        <f t="shared" si="3"/>
        <v>-2</v>
      </c>
      <c r="F8" s="14">
        <f t="shared" si="4"/>
        <v>1</v>
      </c>
      <c r="G8" s="14">
        <f t="shared" si="5"/>
        <v>0.25</v>
      </c>
      <c r="H8" s="14">
        <f t="shared" si="6"/>
        <v>-0.41614683654714241</v>
      </c>
      <c r="I8" s="14">
        <f t="shared" si="7"/>
        <v>-0.90929742682568171</v>
      </c>
      <c r="J8" s="14">
        <f t="shared" si="8"/>
        <v>2</v>
      </c>
    </row>
    <row r="9" spans="1:13" x14ac:dyDescent="0.2">
      <c r="A9" s="14">
        <v>-1</v>
      </c>
      <c r="B9" s="14">
        <f t="shared" si="0"/>
        <v>-2</v>
      </c>
      <c r="C9" s="14">
        <f t="shared" si="1"/>
        <v>5</v>
      </c>
      <c r="D9" s="14">
        <f t="shared" si="2"/>
        <v>1</v>
      </c>
      <c r="E9" s="14">
        <f t="shared" si="3"/>
        <v>-1</v>
      </c>
      <c r="F9" s="14">
        <f t="shared" si="4"/>
        <v>2</v>
      </c>
      <c r="G9" s="14">
        <f t="shared" si="5"/>
        <v>0.5</v>
      </c>
      <c r="H9" s="14">
        <f t="shared" si="6"/>
        <v>0.54030230586813977</v>
      </c>
      <c r="I9" s="14">
        <f t="shared" si="7"/>
        <v>-0.8414709848078965</v>
      </c>
      <c r="J9" s="14">
        <f t="shared" si="8"/>
        <v>1</v>
      </c>
    </row>
    <row r="10" spans="1:13" x14ac:dyDescent="0.2">
      <c r="A10" s="14">
        <v>0</v>
      </c>
      <c r="B10" s="14">
        <f t="shared" si="0"/>
        <v>0</v>
      </c>
      <c r="C10" s="14">
        <f t="shared" si="1"/>
        <v>2</v>
      </c>
      <c r="D10" s="14">
        <f t="shared" si="2"/>
        <v>0</v>
      </c>
      <c r="E10" s="14">
        <f t="shared" si="3"/>
        <v>2</v>
      </c>
      <c r="F10" s="14">
        <f t="shared" si="4"/>
        <v>1</v>
      </c>
      <c r="G10" s="14">
        <f t="shared" si="5"/>
        <v>1</v>
      </c>
      <c r="H10" s="14">
        <f t="shared" si="6"/>
        <v>1</v>
      </c>
      <c r="I10" s="14">
        <f t="shared" si="7"/>
        <v>0</v>
      </c>
      <c r="J10" s="14">
        <f t="shared" si="8"/>
        <v>0</v>
      </c>
    </row>
    <row r="11" spans="1:13" x14ac:dyDescent="0.2">
      <c r="A11" s="14">
        <v>1</v>
      </c>
      <c r="B11" s="14">
        <f t="shared" si="0"/>
        <v>2</v>
      </c>
      <c r="C11" s="14">
        <f t="shared" si="1"/>
        <v>-1</v>
      </c>
      <c r="D11" s="14">
        <f t="shared" si="2"/>
        <v>1</v>
      </c>
      <c r="E11" s="14">
        <f t="shared" si="3"/>
        <v>7</v>
      </c>
      <c r="F11" s="14">
        <f t="shared" si="4"/>
        <v>4</v>
      </c>
      <c r="G11" s="14">
        <f t="shared" si="5"/>
        <v>2</v>
      </c>
      <c r="H11" s="14">
        <f t="shared" si="6"/>
        <v>0.54030230586813977</v>
      </c>
      <c r="I11" s="14">
        <f t="shared" si="7"/>
        <v>0.8414709848078965</v>
      </c>
      <c r="J11" s="14">
        <f t="shared" si="8"/>
        <v>1</v>
      </c>
    </row>
    <row r="12" spans="1:13" x14ac:dyDescent="0.2">
      <c r="A12" s="14">
        <v>2</v>
      </c>
      <c r="B12" s="14">
        <f t="shared" si="0"/>
        <v>4</v>
      </c>
      <c r="C12" s="14">
        <f t="shared" si="1"/>
        <v>-4</v>
      </c>
      <c r="D12" s="14">
        <f t="shared" si="2"/>
        <v>4</v>
      </c>
      <c r="E12" s="14">
        <f t="shared" si="3"/>
        <v>14</v>
      </c>
      <c r="F12" s="14">
        <f t="shared" si="4"/>
        <v>17</v>
      </c>
      <c r="G12" s="14">
        <f t="shared" si="5"/>
        <v>4</v>
      </c>
      <c r="H12" s="14">
        <f t="shared" si="6"/>
        <v>-0.41614683654714241</v>
      </c>
      <c r="I12" s="14">
        <f t="shared" si="7"/>
        <v>0.90929742682568171</v>
      </c>
      <c r="J12" s="14">
        <f t="shared" si="8"/>
        <v>2</v>
      </c>
      <c r="M12" s="59"/>
    </row>
    <row r="13" spans="1:13" x14ac:dyDescent="0.2">
      <c r="A13" s="14">
        <v>3</v>
      </c>
      <c r="B13" s="14">
        <f t="shared" si="0"/>
        <v>6</v>
      </c>
      <c r="C13" s="14">
        <f t="shared" si="1"/>
        <v>-7</v>
      </c>
      <c r="D13" s="14">
        <f t="shared" si="2"/>
        <v>9</v>
      </c>
      <c r="E13" s="14">
        <f t="shared" si="3"/>
        <v>23</v>
      </c>
      <c r="F13" s="14">
        <f t="shared" si="4"/>
        <v>46</v>
      </c>
      <c r="G13" s="14">
        <f t="shared" si="5"/>
        <v>8</v>
      </c>
      <c r="H13" s="14">
        <f t="shared" si="6"/>
        <v>-0.98999249660044542</v>
      </c>
      <c r="I13" s="14">
        <f t="shared" si="7"/>
        <v>0.14112000805986721</v>
      </c>
      <c r="J13" s="14">
        <f t="shared" si="8"/>
        <v>3</v>
      </c>
      <c r="M13" s="62"/>
    </row>
    <row r="14" spans="1:13" x14ac:dyDescent="0.2">
      <c r="A14" s="14">
        <v>4</v>
      </c>
      <c r="B14" s="14">
        <f t="shared" si="0"/>
        <v>8</v>
      </c>
      <c r="C14" s="14">
        <f t="shared" si="1"/>
        <v>-10</v>
      </c>
      <c r="D14" s="14">
        <f t="shared" si="2"/>
        <v>16</v>
      </c>
      <c r="E14" s="14">
        <f t="shared" si="3"/>
        <v>34</v>
      </c>
      <c r="F14" s="14">
        <f t="shared" si="4"/>
        <v>97</v>
      </c>
      <c r="G14" s="14">
        <f t="shared" si="5"/>
        <v>16</v>
      </c>
      <c r="H14" s="14">
        <f t="shared" si="6"/>
        <v>-0.65364362086361194</v>
      </c>
      <c r="I14" s="14">
        <f t="shared" si="7"/>
        <v>-0.7568024953079282</v>
      </c>
      <c r="J14" s="14">
        <f t="shared" si="8"/>
        <v>4</v>
      </c>
    </row>
    <row r="23" spans="9:13" x14ac:dyDescent="0.2">
      <c r="M23" s="62"/>
    </row>
    <row r="32" spans="9:13" x14ac:dyDescent="0.2">
      <c r="I32" s="62"/>
    </row>
    <row r="34" spans="14:14" x14ac:dyDescent="0.2">
      <c r="N34" s="62"/>
    </row>
    <row r="100" spans="1:1" x14ac:dyDescent="0.2">
      <c r="A100" s="15">
        <v>41730</v>
      </c>
    </row>
    <row r="1000" spans="1:1" x14ac:dyDescent="0.2">
      <c r="A1000" t="s">
        <v>290</v>
      </c>
    </row>
  </sheetData>
  <phoneticPr fontId="2" type="noConversion"/>
  <pageMargins left="0.75" right="0.75" top="1" bottom="1" header="0" footer="0"/>
  <pageSetup orientation="portrait" horizontalDpi="200" verticalDpi="200" copies="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N100"/>
  <sheetViews>
    <sheetView topLeftCell="L1" workbookViewId="0">
      <selection activeCell="M4" sqref="M4"/>
    </sheetView>
  </sheetViews>
  <sheetFormatPr baseColWidth="10" defaultRowHeight="12.75" x14ac:dyDescent="0.2"/>
  <cols>
    <col min="1" max="1" width="11.42578125" customWidth="1"/>
    <col min="2" max="2" width="35.28515625" bestFit="1" customWidth="1"/>
    <col min="3" max="3" width="35.7109375" bestFit="1" customWidth="1"/>
    <col min="4" max="4" width="15.42578125" bestFit="1" customWidth="1"/>
    <col min="5" max="5" width="18.28515625" bestFit="1" customWidth="1"/>
    <col min="6" max="6" width="9.28515625" bestFit="1" customWidth="1"/>
    <col min="7" max="7" width="13.42578125" customWidth="1"/>
    <col min="8" max="8" width="14.140625" customWidth="1"/>
    <col min="9" max="9" width="9.28515625" customWidth="1"/>
    <col min="10" max="10" width="12.7109375" bestFit="1" customWidth="1"/>
    <col min="11" max="11" width="21" customWidth="1"/>
    <col min="12" max="12" width="12.7109375" bestFit="1" customWidth="1"/>
    <col min="13" max="13" width="35.7109375" customWidth="1"/>
    <col min="14" max="14" width="19.140625" bestFit="1" customWidth="1"/>
  </cols>
  <sheetData>
    <row r="1" spans="1:14" ht="30" x14ac:dyDescent="0.2">
      <c r="A1" s="106" t="s">
        <v>306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4" spans="1:14" ht="42.75" customHeight="1" x14ac:dyDescent="0.2">
      <c r="A4" s="27" t="s">
        <v>0</v>
      </c>
      <c r="B4" s="27" t="s">
        <v>5</v>
      </c>
      <c r="C4" s="27" t="s">
        <v>75</v>
      </c>
      <c r="D4" s="27" t="s">
        <v>71</v>
      </c>
      <c r="E4" s="27" t="s">
        <v>76</v>
      </c>
      <c r="F4" s="27" t="s">
        <v>1</v>
      </c>
      <c r="G4" s="27" t="s">
        <v>77</v>
      </c>
      <c r="H4" s="27" t="s">
        <v>265</v>
      </c>
      <c r="I4" s="27" t="s">
        <v>78</v>
      </c>
      <c r="J4" s="27" t="s">
        <v>72</v>
      </c>
      <c r="K4" s="27" t="s">
        <v>79</v>
      </c>
      <c r="L4" s="27" t="s">
        <v>80</v>
      </c>
      <c r="M4" s="64" t="s">
        <v>395</v>
      </c>
      <c r="N4" t="s">
        <v>432</v>
      </c>
    </row>
    <row r="5" spans="1:14" x14ac:dyDescent="0.2">
      <c r="A5" s="1">
        <v>1</v>
      </c>
      <c r="B5" s="2" t="s">
        <v>81</v>
      </c>
      <c r="C5" s="2" t="s">
        <v>82</v>
      </c>
      <c r="D5" s="2" t="s">
        <v>2</v>
      </c>
      <c r="E5" s="2" t="s">
        <v>83</v>
      </c>
      <c r="F5" s="4">
        <v>18</v>
      </c>
      <c r="G5" s="3">
        <v>39</v>
      </c>
      <c r="H5" s="3">
        <f>VLOOKUP(D5:D81,$B$86:$C$93,2,FALSE)</f>
        <v>10</v>
      </c>
      <c r="I5" s="87" t="str">
        <f>IF(G5=0,H5*3,IF(G5&lt;H5,((G5*H5)*10%)+(G5*H5),""))</f>
        <v/>
      </c>
      <c r="J5" s="88">
        <f>G5*F5</f>
        <v>702</v>
      </c>
      <c r="K5" s="89">
        <f>IF(D5="bebidas",VLOOKUP(D5,$B$86:$D$93,3,FALSE)*G5,IF(D5="carnes",VLOOKUP(D5,$B$86:$D$93,3,FALSE)*G5,IF(D5="condimentos",VLOOKUP(D5,$B$86:$D$93,3,FALSE)*G5,IF(D5="frutas/verduras",VLOOKUP(D5,$B$86:$D$93,3,FALSE)*G5,IF(D5="granos/cereales",VLOOKUP(D5,$B$86:$D$93,3,FALSE)*G5,IF(D5="lácteos",VLOOKUP(D5,$B$86:$D$93,3,FALSE)*G5,IF(D5="pescado/marisco",VLOOKUP(D5,$B$86:$D$93,3,FALSE)*G5,IF(D5="repostería",VLOOKUP(D5,$B$86:$D$93,3,FALSE)*G5,""))))))))</f>
        <v>39</v>
      </c>
      <c r="L5" s="89">
        <f>SUM(J5:K5)</f>
        <v>741</v>
      </c>
      <c r="M5" s="67" t="s">
        <v>93</v>
      </c>
      <c r="N5" s="63">
        <v>5807.5</v>
      </c>
    </row>
    <row r="6" spans="1:14" x14ac:dyDescent="0.2">
      <c r="A6" s="1">
        <v>2</v>
      </c>
      <c r="B6" s="2" t="s">
        <v>84</v>
      </c>
      <c r="C6" s="2" t="s">
        <v>82</v>
      </c>
      <c r="D6" s="2" t="s">
        <v>2</v>
      </c>
      <c r="E6" s="2" t="s">
        <v>85</v>
      </c>
      <c r="F6" s="4">
        <v>19</v>
      </c>
      <c r="G6" s="3">
        <v>17</v>
      </c>
      <c r="H6" s="3">
        <f t="shared" ref="H6:H69" si="0">VLOOKUP(D6:D82,$B$86:$C$93,2,FALSE)</f>
        <v>10</v>
      </c>
      <c r="I6" s="87" t="str">
        <f t="shared" ref="I6:I69" si="1">IF(G6=0,H6*3,IF(G6&lt;H6,((G6*H6)*10%)+(G6*H6),""))</f>
        <v/>
      </c>
      <c r="J6" s="88">
        <f t="shared" ref="J6:J69" si="2">G6*F6</f>
        <v>323</v>
      </c>
      <c r="K6" s="89">
        <f t="shared" ref="K6:K69" si="3">IF(D6="bebidas",VLOOKUP(D6,$B$86:$D$93,3,FALSE)*G6,IF(D6="carnes",VLOOKUP(D6,$B$86:$D$93,3,FALSE)*G6,IF(D6="condimentos",VLOOKUP(D6,$B$86:$D$93,3,FALSE)*G6,IF(D6="frutas/verduras",VLOOKUP(D6,$B$86:$D$93,3,FALSE)*G6,IF(D6="granos/cereales",VLOOKUP(D6,$B$86:$D$93,3,FALSE)*G6,IF(D6="lácteos",VLOOKUP(D6,$B$86:$D$93,3,FALSE)*G6,IF(D6="pescado/marisco",VLOOKUP(D6,$B$86:$D$93,3,FALSE)*G6,IF(D6="repostería",VLOOKUP(D6,$B$86:$D$93,3,FALSE)*G6,""))))))))</f>
        <v>17</v>
      </c>
      <c r="L6" s="89">
        <f t="shared" ref="L6:L69" si="4">SUM(J6:K6)</f>
        <v>340</v>
      </c>
      <c r="M6" s="67" t="s">
        <v>90</v>
      </c>
      <c r="N6" s="63">
        <v>2825</v>
      </c>
    </row>
    <row r="7" spans="1:14" x14ac:dyDescent="0.2">
      <c r="A7" s="1">
        <v>24</v>
      </c>
      <c r="B7" s="2" t="s">
        <v>86</v>
      </c>
      <c r="C7" s="2" t="s">
        <v>87</v>
      </c>
      <c r="D7" s="2" t="s">
        <v>2</v>
      </c>
      <c r="E7" s="2" t="s">
        <v>88</v>
      </c>
      <c r="F7" s="4">
        <v>4.5</v>
      </c>
      <c r="G7" s="3">
        <v>50</v>
      </c>
      <c r="H7" s="3">
        <f t="shared" si="0"/>
        <v>10</v>
      </c>
      <c r="I7" s="87" t="str">
        <f t="shared" si="1"/>
        <v/>
      </c>
      <c r="J7" s="88">
        <f t="shared" si="2"/>
        <v>225</v>
      </c>
      <c r="K7" s="89">
        <f t="shared" si="3"/>
        <v>50</v>
      </c>
      <c r="L7" s="89">
        <f t="shared" si="4"/>
        <v>275</v>
      </c>
      <c r="M7" s="67" t="s">
        <v>183</v>
      </c>
      <c r="N7" s="63">
        <v>4270</v>
      </c>
    </row>
    <row r="8" spans="1:14" x14ac:dyDescent="0.2">
      <c r="A8" s="1">
        <v>34</v>
      </c>
      <c r="B8" s="2" t="s">
        <v>89</v>
      </c>
      <c r="C8" s="2" t="s">
        <v>90</v>
      </c>
      <c r="D8" s="2" t="s">
        <v>2</v>
      </c>
      <c r="E8" s="2" t="s">
        <v>85</v>
      </c>
      <c r="F8" s="4">
        <v>14</v>
      </c>
      <c r="G8" s="3">
        <v>111</v>
      </c>
      <c r="H8" s="3">
        <f t="shared" si="0"/>
        <v>10</v>
      </c>
      <c r="I8" s="87" t="str">
        <f t="shared" si="1"/>
        <v/>
      </c>
      <c r="J8" s="88">
        <f t="shared" si="2"/>
        <v>1554</v>
      </c>
      <c r="K8" s="89">
        <f t="shared" si="3"/>
        <v>111</v>
      </c>
      <c r="L8" s="89">
        <f t="shared" si="4"/>
        <v>1665</v>
      </c>
      <c r="M8" s="67" t="s">
        <v>230</v>
      </c>
      <c r="N8" s="63">
        <v>1131.5</v>
      </c>
    </row>
    <row r="9" spans="1:14" x14ac:dyDescent="0.2">
      <c r="A9" s="1">
        <v>35</v>
      </c>
      <c r="B9" s="2" t="s">
        <v>91</v>
      </c>
      <c r="C9" s="2" t="s">
        <v>90</v>
      </c>
      <c r="D9" s="2" t="s">
        <v>2</v>
      </c>
      <c r="E9" s="2" t="s">
        <v>85</v>
      </c>
      <c r="F9" s="4">
        <v>18</v>
      </c>
      <c r="G9" s="3">
        <v>20</v>
      </c>
      <c r="H9" s="3">
        <f t="shared" si="0"/>
        <v>10</v>
      </c>
      <c r="I9" s="87" t="str">
        <f t="shared" si="1"/>
        <v/>
      </c>
      <c r="J9" s="88">
        <f t="shared" si="2"/>
        <v>360</v>
      </c>
      <c r="K9" s="89">
        <f t="shared" si="3"/>
        <v>20</v>
      </c>
      <c r="L9" s="89">
        <f t="shared" si="4"/>
        <v>380</v>
      </c>
      <c r="M9" s="67" t="s">
        <v>82</v>
      </c>
      <c r="N9" s="63">
        <v>1224</v>
      </c>
    </row>
    <row r="10" spans="1:14" x14ac:dyDescent="0.2">
      <c r="A10" s="1">
        <v>38</v>
      </c>
      <c r="B10" s="2" t="s">
        <v>92</v>
      </c>
      <c r="C10" s="2" t="s">
        <v>93</v>
      </c>
      <c r="D10" s="2" t="s">
        <v>2</v>
      </c>
      <c r="E10" s="2" t="s">
        <v>94</v>
      </c>
      <c r="F10" s="4">
        <v>263.5</v>
      </c>
      <c r="G10" s="3">
        <v>17</v>
      </c>
      <c r="H10" s="3">
        <f t="shared" si="0"/>
        <v>10</v>
      </c>
      <c r="I10" s="87" t="str">
        <f t="shared" si="1"/>
        <v/>
      </c>
      <c r="J10" s="88">
        <f t="shared" si="2"/>
        <v>4479.5</v>
      </c>
      <c r="K10" s="89">
        <f t="shared" si="3"/>
        <v>17</v>
      </c>
      <c r="L10" s="89">
        <f t="shared" si="4"/>
        <v>4496.5</v>
      </c>
      <c r="M10" s="67" t="s">
        <v>145</v>
      </c>
      <c r="N10" s="63">
        <v>4205.6000000000004</v>
      </c>
    </row>
    <row r="11" spans="1:14" x14ac:dyDescent="0.2">
      <c r="A11" s="1">
        <v>39</v>
      </c>
      <c r="B11" s="2" t="s">
        <v>95</v>
      </c>
      <c r="C11" s="2" t="s">
        <v>93</v>
      </c>
      <c r="D11" s="2" t="s">
        <v>2</v>
      </c>
      <c r="E11" s="2" t="s">
        <v>96</v>
      </c>
      <c r="F11" s="4">
        <v>18</v>
      </c>
      <c r="G11" s="3">
        <v>69</v>
      </c>
      <c r="H11" s="3">
        <f t="shared" si="0"/>
        <v>10</v>
      </c>
      <c r="I11" s="87" t="str">
        <f t="shared" si="1"/>
        <v/>
      </c>
      <c r="J11" s="88">
        <f t="shared" si="2"/>
        <v>1242</v>
      </c>
      <c r="K11" s="89">
        <f t="shared" si="3"/>
        <v>69</v>
      </c>
      <c r="L11" s="89">
        <f t="shared" si="4"/>
        <v>1311</v>
      </c>
      <c r="M11" s="67" t="s">
        <v>189</v>
      </c>
      <c r="N11" s="63">
        <v>890.19999999999993</v>
      </c>
    </row>
    <row r="12" spans="1:14" x14ac:dyDescent="0.2">
      <c r="A12" s="1">
        <v>43</v>
      </c>
      <c r="B12" s="2" t="s">
        <v>97</v>
      </c>
      <c r="C12" s="2" t="s">
        <v>98</v>
      </c>
      <c r="D12" s="2" t="s">
        <v>2</v>
      </c>
      <c r="E12" s="2" t="s">
        <v>99</v>
      </c>
      <c r="F12" s="4">
        <v>46</v>
      </c>
      <c r="G12" s="3">
        <v>17</v>
      </c>
      <c r="H12" s="3">
        <f t="shared" si="0"/>
        <v>10</v>
      </c>
      <c r="I12" s="87" t="str">
        <f t="shared" si="1"/>
        <v/>
      </c>
      <c r="J12" s="88">
        <f t="shared" si="2"/>
        <v>782</v>
      </c>
      <c r="K12" s="89">
        <f t="shared" si="3"/>
        <v>17</v>
      </c>
      <c r="L12" s="89">
        <f t="shared" si="4"/>
        <v>799</v>
      </c>
      <c r="M12" s="67" t="s">
        <v>197</v>
      </c>
      <c r="N12" s="63">
        <v>5481</v>
      </c>
    </row>
    <row r="13" spans="1:14" x14ac:dyDescent="0.2">
      <c r="A13" s="1">
        <v>67</v>
      </c>
      <c r="B13" s="2" t="s">
        <v>100</v>
      </c>
      <c r="C13" s="2" t="s">
        <v>90</v>
      </c>
      <c r="D13" s="2" t="s">
        <v>2</v>
      </c>
      <c r="E13" s="2" t="s">
        <v>85</v>
      </c>
      <c r="F13" s="4">
        <v>14</v>
      </c>
      <c r="G13" s="3">
        <v>52</v>
      </c>
      <c r="H13" s="3">
        <f t="shared" si="0"/>
        <v>10</v>
      </c>
      <c r="I13" s="87" t="str">
        <f t="shared" si="1"/>
        <v/>
      </c>
      <c r="J13" s="88">
        <f t="shared" si="2"/>
        <v>728</v>
      </c>
      <c r="K13" s="89">
        <f t="shared" si="3"/>
        <v>52</v>
      </c>
      <c r="L13" s="89">
        <f t="shared" si="4"/>
        <v>780</v>
      </c>
      <c r="M13" s="67" t="s">
        <v>119</v>
      </c>
      <c r="N13" s="63">
        <v>1540</v>
      </c>
    </row>
    <row r="14" spans="1:14" x14ac:dyDescent="0.2">
      <c r="A14" s="1">
        <v>70</v>
      </c>
      <c r="B14" s="2" t="s">
        <v>101</v>
      </c>
      <c r="C14" s="2" t="s">
        <v>102</v>
      </c>
      <c r="D14" s="2" t="s">
        <v>2</v>
      </c>
      <c r="E14" s="2" t="s">
        <v>103</v>
      </c>
      <c r="F14" s="4">
        <v>15</v>
      </c>
      <c r="G14" s="3">
        <v>15</v>
      </c>
      <c r="H14" s="3">
        <f t="shared" si="0"/>
        <v>10</v>
      </c>
      <c r="I14" s="87" t="str">
        <f t="shared" si="1"/>
        <v/>
      </c>
      <c r="J14" s="88">
        <f t="shared" si="2"/>
        <v>225</v>
      </c>
      <c r="K14" s="89">
        <f t="shared" si="3"/>
        <v>15</v>
      </c>
      <c r="L14" s="89">
        <f t="shared" si="4"/>
        <v>240</v>
      </c>
      <c r="M14" s="67" t="s">
        <v>135</v>
      </c>
      <c r="N14" s="63">
        <v>3891</v>
      </c>
    </row>
    <row r="15" spans="1:14" x14ac:dyDescent="0.2">
      <c r="A15" s="1">
        <v>75</v>
      </c>
      <c r="B15" s="2" t="s">
        <v>104</v>
      </c>
      <c r="C15" s="2" t="s">
        <v>105</v>
      </c>
      <c r="D15" s="2" t="s">
        <v>2</v>
      </c>
      <c r="E15" s="2" t="s">
        <v>106</v>
      </c>
      <c r="F15" s="4">
        <v>7.75</v>
      </c>
      <c r="G15" s="3">
        <v>125</v>
      </c>
      <c r="H15" s="3">
        <f t="shared" si="0"/>
        <v>10</v>
      </c>
      <c r="I15" s="87" t="str">
        <f t="shared" si="1"/>
        <v/>
      </c>
      <c r="J15" s="88">
        <f t="shared" si="2"/>
        <v>968.75</v>
      </c>
      <c r="K15" s="89">
        <f t="shared" si="3"/>
        <v>125</v>
      </c>
      <c r="L15" s="89">
        <f t="shared" si="4"/>
        <v>1093.75</v>
      </c>
      <c r="M15" s="67" t="s">
        <v>245</v>
      </c>
      <c r="N15" s="63">
        <v>3963.55</v>
      </c>
    </row>
    <row r="16" spans="1:14" x14ac:dyDescent="0.2">
      <c r="A16" s="1">
        <v>76</v>
      </c>
      <c r="B16" s="2" t="s">
        <v>107</v>
      </c>
      <c r="C16" s="2" t="s">
        <v>108</v>
      </c>
      <c r="D16" s="2" t="s">
        <v>2</v>
      </c>
      <c r="E16" s="2" t="s">
        <v>109</v>
      </c>
      <c r="F16" s="4">
        <v>18</v>
      </c>
      <c r="G16" s="3">
        <v>57</v>
      </c>
      <c r="H16" s="3">
        <f t="shared" si="0"/>
        <v>10</v>
      </c>
      <c r="I16" s="87" t="str">
        <f t="shared" si="1"/>
        <v/>
      </c>
      <c r="J16" s="88">
        <f t="shared" si="2"/>
        <v>1026</v>
      </c>
      <c r="K16" s="89">
        <f t="shared" si="3"/>
        <v>57</v>
      </c>
      <c r="L16" s="89">
        <f t="shared" si="4"/>
        <v>1083</v>
      </c>
      <c r="M16" s="67" t="s">
        <v>108</v>
      </c>
      <c r="N16" s="63">
        <v>2489.25</v>
      </c>
    </row>
    <row r="17" spans="1:14" x14ac:dyDescent="0.2">
      <c r="A17" s="1">
        <v>9</v>
      </c>
      <c r="B17" s="2" t="s">
        <v>110</v>
      </c>
      <c r="C17" s="2" t="s">
        <v>111</v>
      </c>
      <c r="D17" s="2" t="s">
        <v>112</v>
      </c>
      <c r="E17" s="2" t="s">
        <v>113</v>
      </c>
      <c r="F17" s="4">
        <v>97</v>
      </c>
      <c r="G17" s="3">
        <v>29</v>
      </c>
      <c r="H17" s="3">
        <f t="shared" si="0"/>
        <v>20</v>
      </c>
      <c r="I17" s="87" t="str">
        <f t="shared" si="1"/>
        <v/>
      </c>
      <c r="J17" s="88">
        <f t="shared" si="2"/>
        <v>2813</v>
      </c>
      <c r="K17" s="89">
        <f t="shared" si="3"/>
        <v>145</v>
      </c>
      <c r="L17" s="89">
        <f t="shared" si="4"/>
        <v>2958</v>
      </c>
      <c r="M17" s="67" t="s">
        <v>98</v>
      </c>
      <c r="N17" s="63">
        <v>1793.15</v>
      </c>
    </row>
    <row r="18" spans="1:14" x14ac:dyDescent="0.2">
      <c r="A18" s="1">
        <v>17</v>
      </c>
      <c r="B18" s="2" t="s">
        <v>114</v>
      </c>
      <c r="C18" s="2" t="s">
        <v>102</v>
      </c>
      <c r="D18" s="2" t="s">
        <v>112</v>
      </c>
      <c r="E18" s="2" t="s">
        <v>115</v>
      </c>
      <c r="F18" s="4">
        <v>39</v>
      </c>
      <c r="G18" s="3">
        <v>0</v>
      </c>
      <c r="H18" s="3">
        <f t="shared" si="0"/>
        <v>20</v>
      </c>
      <c r="I18" s="87">
        <f t="shared" si="1"/>
        <v>60</v>
      </c>
      <c r="J18" s="88">
        <f t="shared" si="2"/>
        <v>0</v>
      </c>
      <c r="K18" s="89">
        <f t="shared" si="3"/>
        <v>0</v>
      </c>
      <c r="L18" s="89">
        <f t="shared" si="4"/>
        <v>0</v>
      </c>
      <c r="M18" s="67" t="s">
        <v>225</v>
      </c>
      <c r="N18" s="63">
        <v>1687.5</v>
      </c>
    </row>
    <row r="19" spans="1:14" x14ac:dyDescent="0.2">
      <c r="A19" s="1">
        <v>29</v>
      </c>
      <c r="B19" s="2" t="s">
        <v>116</v>
      </c>
      <c r="C19" s="2" t="s">
        <v>105</v>
      </c>
      <c r="D19" s="2" t="s">
        <v>112</v>
      </c>
      <c r="E19" s="2" t="s">
        <v>117</v>
      </c>
      <c r="F19" s="4">
        <v>123.79</v>
      </c>
      <c r="G19" s="3">
        <v>0</v>
      </c>
      <c r="H19" s="3">
        <f t="shared" si="0"/>
        <v>20</v>
      </c>
      <c r="I19" s="87">
        <f t="shared" si="1"/>
        <v>60</v>
      </c>
      <c r="J19" s="88">
        <f t="shared" si="2"/>
        <v>0</v>
      </c>
      <c r="K19" s="89">
        <f t="shared" si="3"/>
        <v>0</v>
      </c>
      <c r="L19" s="89">
        <f t="shared" si="4"/>
        <v>0</v>
      </c>
      <c r="M19" s="67" t="s">
        <v>122</v>
      </c>
      <c r="N19" s="63">
        <v>3596.45</v>
      </c>
    </row>
    <row r="20" spans="1:14" x14ac:dyDescent="0.2">
      <c r="A20" s="1">
        <v>53</v>
      </c>
      <c r="B20" s="2" t="s">
        <v>118</v>
      </c>
      <c r="C20" s="2" t="s">
        <v>119</v>
      </c>
      <c r="D20" s="2" t="s">
        <v>112</v>
      </c>
      <c r="E20" s="2" t="s">
        <v>120</v>
      </c>
      <c r="F20" s="4">
        <v>32.799999999999997</v>
      </c>
      <c r="G20" s="3">
        <v>0</v>
      </c>
      <c r="H20" s="3">
        <f t="shared" si="0"/>
        <v>20</v>
      </c>
      <c r="I20" s="87">
        <f t="shared" si="1"/>
        <v>60</v>
      </c>
      <c r="J20" s="88">
        <f t="shared" si="2"/>
        <v>0</v>
      </c>
      <c r="K20" s="89">
        <f t="shared" si="3"/>
        <v>0</v>
      </c>
      <c r="L20" s="89">
        <f t="shared" si="4"/>
        <v>0</v>
      </c>
      <c r="M20" s="67" t="s">
        <v>140</v>
      </c>
      <c r="N20" s="63">
        <v>1896.25</v>
      </c>
    </row>
    <row r="21" spans="1:14" x14ac:dyDescent="0.2">
      <c r="A21" s="1">
        <v>54</v>
      </c>
      <c r="B21" s="2" t="s">
        <v>121</v>
      </c>
      <c r="C21" s="2" t="s">
        <v>122</v>
      </c>
      <c r="D21" s="2" t="s">
        <v>112</v>
      </c>
      <c r="E21" s="2" t="s">
        <v>123</v>
      </c>
      <c r="F21" s="4">
        <v>7.45</v>
      </c>
      <c r="G21" s="3">
        <v>21</v>
      </c>
      <c r="H21" s="3">
        <f t="shared" si="0"/>
        <v>20</v>
      </c>
      <c r="I21" s="87" t="str">
        <f t="shared" si="1"/>
        <v/>
      </c>
      <c r="J21" s="88">
        <f t="shared" si="2"/>
        <v>156.45000000000002</v>
      </c>
      <c r="K21" s="89">
        <f t="shared" si="3"/>
        <v>105</v>
      </c>
      <c r="L21" s="89">
        <f t="shared" si="4"/>
        <v>261.45000000000005</v>
      </c>
      <c r="M21" s="67" t="s">
        <v>220</v>
      </c>
      <c r="N21" s="63">
        <v>4123.45</v>
      </c>
    </row>
    <row r="22" spans="1:14" x14ac:dyDescent="0.2">
      <c r="A22" s="1">
        <v>55</v>
      </c>
      <c r="B22" s="2" t="s">
        <v>124</v>
      </c>
      <c r="C22" s="2" t="s">
        <v>122</v>
      </c>
      <c r="D22" s="2" t="s">
        <v>112</v>
      </c>
      <c r="E22" s="2" t="s">
        <v>125</v>
      </c>
      <c r="F22" s="4">
        <v>24</v>
      </c>
      <c r="G22" s="3">
        <v>115</v>
      </c>
      <c r="H22" s="3">
        <f t="shared" si="0"/>
        <v>20</v>
      </c>
      <c r="I22" s="87" t="str">
        <f t="shared" si="1"/>
        <v/>
      </c>
      <c r="J22" s="88">
        <f t="shared" si="2"/>
        <v>2760</v>
      </c>
      <c r="K22" s="89">
        <f t="shared" si="3"/>
        <v>575</v>
      </c>
      <c r="L22" s="89">
        <f t="shared" si="4"/>
        <v>3335</v>
      </c>
      <c r="M22" s="67" t="s">
        <v>130</v>
      </c>
      <c r="N22" s="63">
        <v>2966.8</v>
      </c>
    </row>
    <row r="23" spans="1:14" x14ac:dyDescent="0.2">
      <c r="A23" s="1">
        <v>3</v>
      </c>
      <c r="B23" s="2" t="s">
        <v>126</v>
      </c>
      <c r="C23" s="2" t="s">
        <v>82</v>
      </c>
      <c r="D23" s="2" t="s">
        <v>127</v>
      </c>
      <c r="E23" s="2" t="s">
        <v>128</v>
      </c>
      <c r="F23" s="4">
        <v>10</v>
      </c>
      <c r="G23" s="3">
        <v>13</v>
      </c>
      <c r="H23" s="3">
        <f t="shared" si="0"/>
        <v>15</v>
      </c>
      <c r="I23" s="87">
        <f t="shared" si="1"/>
        <v>214.5</v>
      </c>
      <c r="J23" s="88">
        <f t="shared" si="2"/>
        <v>130</v>
      </c>
      <c r="K23" s="89">
        <f t="shared" si="3"/>
        <v>13</v>
      </c>
      <c r="L23" s="89">
        <f t="shared" si="4"/>
        <v>143</v>
      </c>
      <c r="M23" s="67" t="s">
        <v>212</v>
      </c>
      <c r="N23" s="63">
        <v>308.89999999999998</v>
      </c>
    </row>
    <row r="24" spans="1:14" x14ac:dyDescent="0.2">
      <c r="A24" s="1">
        <v>4</v>
      </c>
      <c r="B24" s="2" t="s">
        <v>129</v>
      </c>
      <c r="C24" s="2" t="s">
        <v>130</v>
      </c>
      <c r="D24" s="2" t="s">
        <v>127</v>
      </c>
      <c r="E24" s="2" t="s">
        <v>131</v>
      </c>
      <c r="F24" s="4">
        <v>22</v>
      </c>
      <c r="G24" s="3">
        <v>53</v>
      </c>
      <c r="H24" s="3">
        <f t="shared" si="0"/>
        <v>15</v>
      </c>
      <c r="I24" s="87" t="str">
        <f t="shared" si="1"/>
        <v/>
      </c>
      <c r="J24" s="88">
        <f t="shared" si="2"/>
        <v>1166</v>
      </c>
      <c r="K24" s="89">
        <f t="shared" si="3"/>
        <v>53</v>
      </c>
      <c r="L24" s="89">
        <f t="shared" si="4"/>
        <v>1219</v>
      </c>
      <c r="M24" s="67" t="s">
        <v>194</v>
      </c>
      <c r="N24" s="63">
        <v>2595</v>
      </c>
    </row>
    <row r="25" spans="1:14" x14ac:dyDescent="0.2">
      <c r="A25" s="1">
        <v>5</v>
      </c>
      <c r="B25" s="2" t="s">
        <v>132</v>
      </c>
      <c r="C25" s="2" t="s">
        <v>130</v>
      </c>
      <c r="D25" s="2" t="s">
        <v>127</v>
      </c>
      <c r="E25" s="2" t="s">
        <v>133</v>
      </c>
      <c r="F25" s="4">
        <v>21.35</v>
      </c>
      <c r="G25" s="3">
        <v>0</v>
      </c>
      <c r="H25" s="3">
        <f t="shared" si="0"/>
        <v>15</v>
      </c>
      <c r="I25" s="87">
        <f t="shared" si="1"/>
        <v>45</v>
      </c>
      <c r="J25" s="88">
        <f t="shared" si="2"/>
        <v>0</v>
      </c>
      <c r="K25" s="89">
        <f t="shared" si="3"/>
        <v>0</v>
      </c>
      <c r="L25" s="89">
        <f t="shared" si="4"/>
        <v>0</v>
      </c>
      <c r="M25" s="67" t="s">
        <v>177</v>
      </c>
      <c r="N25" s="63">
        <v>1671</v>
      </c>
    </row>
    <row r="26" spans="1:14" x14ac:dyDescent="0.2">
      <c r="A26" s="1">
        <v>6</v>
      </c>
      <c r="B26" s="2" t="s">
        <v>134</v>
      </c>
      <c r="C26" s="2" t="s">
        <v>135</v>
      </c>
      <c r="D26" s="2" t="s">
        <v>127</v>
      </c>
      <c r="E26" s="2" t="s">
        <v>136</v>
      </c>
      <c r="F26" s="4">
        <v>25</v>
      </c>
      <c r="G26" s="3">
        <v>120</v>
      </c>
      <c r="H26" s="3">
        <f t="shared" si="0"/>
        <v>15</v>
      </c>
      <c r="I26" s="87" t="str">
        <f t="shared" si="1"/>
        <v/>
      </c>
      <c r="J26" s="88">
        <f t="shared" si="2"/>
        <v>3000</v>
      </c>
      <c r="K26" s="89">
        <f t="shared" si="3"/>
        <v>120</v>
      </c>
      <c r="L26" s="89">
        <f t="shared" si="4"/>
        <v>3120</v>
      </c>
      <c r="M26" s="67" t="s">
        <v>102</v>
      </c>
      <c r="N26" s="63">
        <v>4716.6500000000005</v>
      </c>
    </row>
    <row r="27" spans="1:14" x14ac:dyDescent="0.2">
      <c r="A27" s="1">
        <v>8</v>
      </c>
      <c r="B27" s="2" t="s">
        <v>137</v>
      </c>
      <c r="C27" s="2" t="s">
        <v>135</v>
      </c>
      <c r="D27" s="2" t="s">
        <v>127</v>
      </c>
      <c r="E27" s="2" t="s">
        <v>138</v>
      </c>
      <c r="F27" s="4">
        <v>40</v>
      </c>
      <c r="G27" s="3">
        <v>6</v>
      </c>
      <c r="H27" s="3">
        <f t="shared" si="0"/>
        <v>15</v>
      </c>
      <c r="I27" s="87">
        <f t="shared" si="1"/>
        <v>99</v>
      </c>
      <c r="J27" s="88">
        <f t="shared" si="2"/>
        <v>240</v>
      </c>
      <c r="K27" s="89">
        <f t="shared" si="3"/>
        <v>6</v>
      </c>
      <c r="L27" s="89">
        <f t="shared" si="4"/>
        <v>246</v>
      </c>
      <c r="M27" s="67" t="s">
        <v>167</v>
      </c>
      <c r="N27" s="63">
        <v>3228</v>
      </c>
    </row>
    <row r="28" spans="1:14" x14ac:dyDescent="0.2">
      <c r="A28" s="1">
        <v>15</v>
      </c>
      <c r="B28" s="2" t="s">
        <v>139</v>
      </c>
      <c r="C28" s="2" t="s">
        <v>140</v>
      </c>
      <c r="D28" s="2" t="s">
        <v>127</v>
      </c>
      <c r="E28" s="2" t="s">
        <v>141</v>
      </c>
      <c r="F28" s="4">
        <v>15.5</v>
      </c>
      <c r="G28" s="3">
        <v>39</v>
      </c>
      <c r="H28" s="3">
        <f t="shared" si="0"/>
        <v>15</v>
      </c>
      <c r="I28" s="87" t="str">
        <f t="shared" si="1"/>
        <v/>
      </c>
      <c r="J28" s="88">
        <f t="shared" si="2"/>
        <v>604.5</v>
      </c>
      <c r="K28" s="89">
        <f t="shared" si="3"/>
        <v>39</v>
      </c>
      <c r="L28" s="89">
        <f t="shared" si="4"/>
        <v>643.5</v>
      </c>
      <c r="M28" s="67" t="s">
        <v>105</v>
      </c>
      <c r="N28" s="63">
        <v>3654.8500000000004</v>
      </c>
    </row>
    <row r="29" spans="1:14" x14ac:dyDescent="0.2">
      <c r="A29" s="1">
        <v>44</v>
      </c>
      <c r="B29" s="2" t="s">
        <v>142</v>
      </c>
      <c r="C29" s="2" t="s">
        <v>98</v>
      </c>
      <c r="D29" s="2" t="s">
        <v>127</v>
      </c>
      <c r="E29" s="2" t="s">
        <v>143</v>
      </c>
      <c r="F29" s="4">
        <v>19.45</v>
      </c>
      <c r="G29" s="3">
        <v>27</v>
      </c>
      <c r="H29" s="3">
        <f t="shared" si="0"/>
        <v>15</v>
      </c>
      <c r="I29" s="87" t="str">
        <f t="shared" si="1"/>
        <v/>
      </c>
      <c r="J29" s="88">
        <f t="shared" si="2"/>
        <v>525.15</v>
      </c>
      <c r="K29" s="89">
        <f t="shared" si="3"/>
        <v>27</v>
      </c>
      <c r="L29" s="89">
        <f t="shared" si="4"/>
        <v>552.15</v>
      </c>
      <c r="M29" s="67" t="s">
        <v>87</v>
      </c>
      <c r="N29" s="63">
        <v>275</v>
      </c>
    </row>
    <row r="30" spans="1:14" x14ac:dyDescent="0.2">
      <c r="A30" s="1">
        <v>61</v>
      </c>
      <c r="B30" s="2" t="s">
        <v>144</v>
      </c>
      <c r="C30" s="2" t="s">
        <v>145</v>
      </c>
      <c r="D30" s="2" t="s">
        <v>127</v>
      </c>
      <c r="E30" s="2" t="s">
        <v>146</v>
      </c>
      <c r="F30" s="4">
        <v>28.5</v>
      </c>
      <c r="G30" s="3">
        <v>113</v>
      </c>
      <c r="H30" s="3">
        <f t="shared" si="0"/>
        <v>15</v>
      </c>
      <c r="I30" s="87" t="str">
        <f t="shared" si="1"/>
        <v/>
      </c>
      <c r="J30" s="88">
        <f t="shared" si="2"/>
        <v>3220.5</v>
      </c>
      <c r="K30" s="89">
        <f t="shared" si="3"/>
        <v>113</v>
      </c>
      <c r="L30" s="89">
        <f t="shared" si="4"/>
        <v>3333.5</v>
      </c>
      <c r="M30" s="67" t="s">
        <v>238</v>
      </c>
      <c r="N30" s="63">
        <v>3723</v>
      </c>
    </row>
    <row r="31" spans="1:14" x14ac:dyDescent="0.2">
      <c r="A31" s="1">
        <v>63</v>
      </c>
      <c r="B31" s="2" t="s">
        <v>147</v>
      </c>
      <c r="C31" s="2" t="s">
        <v>102</v>
      </c>
      <c r="D31" s="2" t="s">
        <v>127</v>
      </c>
      <c r="E31" s="2" t="s">
        <v>148</v>
      </c>
      <c r="F31" s="4">
        <v>43.9</v>
      </c>
      <c r="G31" s="3">
        <v>24</v>
      </c>
      <c r="H31" s="3">
        <f t="shared" si="0"/>
        <v>15</v>
      </c>
      <c r="I31" s="87" t="str">
        <f t="shared" si="1"/>
        <v/>
      </c>
      <c r="J31" s="88">
        <f t="shared" si="2"/>
        <v>1053.5999999999999</v>
      </c>
      <c r="K31" s="89">
        <f t="shared" si="3"/>
        <v>24</v>
      </c>
      <c r="L31" s="89">
        <f t="shared" si="4"/>
        <v>1077.5999999999999</v>
      </c>
      <c r="M31" s="67" t="s">
        <v>215</v>
      </c>
      <c r="N31" s="63">
        <v>5049</v>
      </c>
    </row>
    <row r="32" spans="1:14" x14ac:dyDescent="0.2">
      <c r="A32" s="1">
        <v>65</v>
      </c>
      <c r="B32" s="2" t="s">
        <v>149</v>
      </c>
      <c r="C32" s="2" t="s">
        <v>130</v>
      </c>
      <c r="D32" s="2" t="s">
        <v>127</v>
      </c>
      <c r="E32" s="2" t="s">
        <v>150</v>
      </c>
      <c r="F32" s="4">
        <v>21.05</v>
      </c>
      <c r="G32" s="3">
        <v>76</v>
      </c>
      <c r="H32" s="3">
        <f t="shared" si="0"/>
        <v>15</v>
      </c>
      <c r="I32" s="87" t="str">
        <f t="shared" si="1"/>
        <v/>
      </c>
      <c r="J32" s="88">
        <f t="shared" si="2"/>
        <v>1599.8</v>
      </c>
      <c r="K32" s="89">
        <f t="shared" si="3"/>
        <v>76</v>
      </c>
      <c r="L32" s="89">
        <f t="shared" si="4"/>
        <v>1675.8</v>
      </c>
      <c r="M32" s="67" t="s">
        <v>111</v>
      </c>
      <c r="N32" s="63">
        <v>4134</v>
      </c>
    </row>
    <row r="33" spans="1:14" x14ac:dyDescent="0.2">
      <c r="A33" s="1">
        <v>66</v>
      </c>
      <c r="B33" s="2" t="s">
        <v>151</v>
      </c>
      <c r="C33" s="2" t="s">
        <v>130</v>
      </c>
      <c r="D33" s="2" t="s">
        <v>127</v>
      </c>
      <c r="E33" s="2" t="s">
        <v>152</v>
      </c>
      <c r="F33" s="4">
        <v>17</v>
      </c>
      <c r="G33" s="3">
        <v>4</v>
      </c>
      <c r="H33" s="3">
        <f t="shared" si="0"/>
        <v>15</v>
      </c>
      <c r="I33" s="87">
        <f t="shared" si="1"/>
        <v>66</v>
      </c>
      <c r="J33" s="88">
        <f t="shared" si="2"/>
        <v>68</v>
      </c>
      <c r="K33" s="89">
        <f t="shared" si="3"/>
        <v>4</v>
      </c>
      <c r="L33" s="89">
        <f t="shared" si="4"/>
        <v>72</v>
      </c>
      <c r="M33" s="67" t="s">
        <v>252</v>
      </c>
      <c r="N33" s="63">
        <v>635.25</v>
      </c>
    </row>
    <row r="34" spans="1:14" x14ac:dyDescent="0.2">
      <c r="A34" s="1">
        <v>77</v>
      </c>
      <c r="B34" s="2" t="s">
        <v>153</v>
      </c>
      <c r="C34" s="2" t="s">
        <v>105</v>
      </c>
      <c r="D34" s="2" t="s">
        <v>127</v>
      </c>
      <c r="E34" s="2" t="s">
        <v>154</v>
      </c>
      <c r="F34" s="4">
        <v>13</v>
      </c>
      <c r="G34" s="3">
        <v>32</v>
      </c>
      <c r="H34" s="3">
        <f t="shared" si="0"/>
        <v>15</v>
      </c>
      <c r="I34" s="87" t="str">
        <f t="shared" si="1"/>
        <v/>
      </c>
      <c r="J34" s="88">
        <f t="shared" si="2"/>
        <v>416</v>
      </c>
      <c r="K34" s="89">
        <f t="shared" si="3"/>
        <v>32</v>
      </c>
      <c r="L34" s="89">
        <f t="shared" si="4"/>
        <v>448</v>
      </c>
      <c r="M34" s="67" t="s">
        <v>396</v>
      </c>
      <c r="N34" s="63">
        <v>83772.850000000006</v>
      </c>
    </row>
    <row r="35" spans="1:14" x14ac:dyDescent="0.2">
      <c r="A35" s="1">
        <v>7</v>
      </c>
      <c r="B35" s="2" t="s">
        <v>155</v>
      </c>
      <c r="C35" s="2" t="s">
        <v>135</v>
      </c>
      <c r="D35" s="2" t="s">
        <v>156</v>
      </c>
      <c r="E35" s="2" t="s">
        <v>157</v>
      </c>
      <c r="F35" s="4">
        <v>30</v>
      </c>
      <c r="G35" s="3">
        <v>15</v>
      </c>
      <c r="H35" s="3">
        <f t="shared" si="0"/>
        <v>10</v>
      </c>
      <c r="I35" s="87" t="str">
        <f t="shared" si="1"/>
        <v/>
      </c>
      <c r="J35" s="88">
        <f t="shared" si="2"/>
        <v>450</v>
      </c>
      <c r="K35" s="89">
        <f t="shared" si="3"/>
        <v>75</v>
      </c>
      <c r="L35" s="89">
        <f t="shared" si="4"/>
        <v>525</v>
      </c>
    </row>
    <row r="36" spans="1:14" x14ac:dyDescent="0.2">
      <c r="A36" s="1">
        <v>14</v>
      </c>
      <c r="B36" s="2" t="s">
        <v>158</v>
      </c>
      <c r="C36" s="2" t="s">
        <v>140</v>
      </c>
      <c r="D36" s="2" t="s">
        <v>156</v>
      </c>
      <c r="E36" s="2" t="s">
        <v>159</v>
      </c>
      <c r="F36" s="4">
        <v>23.25</v>
      </c>
      <c r="G36" s="3">
        <v>35</v>
      </c>
      <c r="H36" s="3">
        <f t="shared" si="0"/>
        <v>10</v>
      </c>
      <c r="I36" s="87" t="str">
        <f t="shared" si="1"/>
        <v/>
      </c>
      <c r="J36" s="88">
        <f t="shared" si="2"/>
        <v>813.75</v>
      </c>
      <c r="K36" s="89">
        <f t="shared" si="3"/>
        <v>175</v>
      </c>
      <c r="L36" s="89">
        <f t="shared" si="4"/>
        <v>988.75</v>
      </c>
    </row>
    <row r="37" spans="1:14" x14ac:dyDescent="0.2">
      <c r="A37" s="1">
        <v>28</v>
      </c>
      <c r="B37" s="2" t="s">
        <v>160</v>
      </c>
      <c r="C37" s="2" t="s">
        <v>105</v>
      </c>
      <c r="D37" s="2" t="s">
        <v>156</v>
      </c>
      <c r="E37" s="2" t="s">
        <v>161</v>
      </c>
      <c r="F37" s="4">
        <v>45.6</v>
      </c>
      <c r="G37" s="3">
        <v>26</v>
      </c>
      <c r="H37" s="3">
        <f t="shared" si="0"/>
        <v>10</v>
      </c>
      <c r="I37" s="87" t="str">
        <f t="shared" si="1"/>
        <v/>
      </c>
      <c r="J37" s="88">
        <f t="shared" si="2"/>
        <v>1185.6000000000001</v>
      </c>
      <c r="K37" s="89">
        <f t="shared" si="3"/>
        <v>130</v>
      </c>
      <c r="L37" s="89">
        <f t="shared" si="4"/>
        <v>1315.6000000000001</v>
      </c>
    </row>
    <row r="38" spans="1:14" x14ac:dyDescent="0.2">
      <c r="A38" s="1">
        <v>51</v>
      </c>
      <c r="B38" s="2" t="s">
        <v>162</v>
      </c>
      <c r="C38" s="2" t="s">
        <v>119</v>
      </c>
      <c r="D38" s="2" t="s">
        <v>156</v>
      </c>
      <c r="E38" s="2" t="s">
        <v>163</v>
      </c>
      <c r="F38" s="4">
        <v>53</v>
      </c>
      <c r="G38" s="3">
        <v>20</v>
      </c>
      <c r="H38" s="3">
        <f t="shared" si="0"/>
        <v>10</v>
      </c>
      <c r="I38" s="87" t="str">
        <f t="shared" si="1"/>
        <v/>
      </c>
      <c r="J38" s="88">
        <f t="shared" si="2"/>
        <v>1060</v>
      </c>
      <c r="K38" s="89">
        <f t="shared" si="3"/>
        <v>100</v>
      </c>
      <c r="L38" s="89">
        <f t="shared" si="4"/>
        <v>1160</v>
      </c>
    </row>
    <row r="39" spans="1:14" x14ac:dyDescent="0.2">
      <c r="A39" s="1">
        <v>74</v>
      </c>
      <c r="B39" s="2" t="s">
        <v>164</v>
      </c>
      <c r="C39" s="2" t="s">
        <v>111</v>
      </c>
      <c r="D39" s="2" t="s">
        <v>156</v>
      </c>
      <c r="E39" s="2" t="s">
        <v>165</v>
      </c>
      <c r="F39" s="4">
        <v>10</v>
      </c>
      <c r="G39" s="3">
        <v>4</v>
      </c>
      <c r="H39" s="3">
        <f t="shared" si="0"/>
        <v>10</v>
      </c>
      <c r="I39" s="87">
        <f t="shared" si="1"/>
        <v>44</v>
      </c>
      <c r="J39" s="88">
        <f t="shared" si="2"/>
        <v>40</v>
      </c>
      <c r="K39" s="89">
        <f t="shared" si="3"/>
        <v>20</v>
      </c>
      <c r="L39" s="89">
        <f t="shared" si="4"/>
        <v>60</v>
      </c>
    </row>
    <row r="40" spans="1:14" x14ac:dyDescent="0.2">
      <c r="A40" s="1">
        <v>22</v>
      </c>
      <c r="B40" s="2" t="s">
        <v>166</v>
      </c>
      <c r="C40" s="2" t="s">
        <v>167</v>
      </c>
      <c r="D40" s="2" t="s">
        <v>168</v>
      </c>
      <c r="E40" s="2" t="s">
        <v>169</v>
      </c>
      <c r="F40" s="4">
        <v>21</v>
      </c>
      <c r="G40" s="3">
        <v>104</v>
      </c>
      <c r="H40" s="3">
        <f t="shared" si="0"/>
        <v>5</v>
      </c>
      <c r="I40" s="87" t="str">
        <f t="shared" si="1"/>
        <v/>
      </c>
      <c r="J40" s="88">
        <f t="shared" si="2"/>
        <v>2184</v>
      </c>
      <c r="K40" s="89">
        <f t="shared" si="3"/>
        <v>312</v>
      </c>
      <c r="L40" s="89">
        <f t="shared" si="4"/>
        <v>2496</v>
      </c>
    </row>
    <row r="41" spans="1:14" x14ac:dyDescent="0.2">
      <c r="A41" s="1">
        <v>23</v>
      </c>
      <c r="B41" s="2" t="s">
        <v>170</v>
      </c>
      <c r="C41" s="2" t="s">
        <v>167</v>
      </c>
      <c r="D41" s="2" t="s">
        <v>168</v>
      </c>
      <c r="E41" s="2" t="s">
        <v>171</v>
      </c>
      <c r="F41" s="4">
        <v>9</v>
      </c>
      <c r="G41" s="3">
        <v>61</v>
      </c>
      <c r="H41" s="3">
        <f t="shared" si="0"/>
        <v>5</v>
      </c>
      <c r="I41" s="87" t="str">
        <f t="shared" si="1"/>
        <v/>
      </c>
      <c r="J41" s="88">
        <f t="shared" si="2"/>
        <v>549</v>
      </c>
      <c r="K41" s="89">
        <f t="shared" si="3"/>
        <v>183</v>
      </c>
      <c r="L41" s="89">
        <f t="shared" si="4"/>
        <v>732</v>
      </c>
    </row>
    <row r="42" spans="1:14" x14ac:dyDescent="0.2">
      <c r="A42" s="1">
        <v>42</v>
      </c>
      <c r="B42" s="2" t="s">
        <v>172</v>
      </c>
      <c r="C42" s="2" t="s">
        <v>98</v>
      </c>
      <c r="D42" s="2" t="s">
        <v>168</v>
      </c>
      <c r="E42" s="2" t="s">
        <v>173</v>
      </c>
      <c r="F42" s="4">
        <v>14</v>
      </c>
      <c r="G42" s="3">
        <v>26</v>
      </c>
      <c r="H42" s="3">
        <f t="shared" si="0"/>
        <v>5</v>
      </c>
      <c r="I42" s="87" t="str">
        <f t="shared" si="1"/>
        <v/>
      </c>
      <c r="J42" s="88">
        <f t="shared" si="2"/>
        <v>364</v>
      </c>
      <c r="K42" s="89">
        <f t="shared" si="3"/>
        <v>78</v>
      </c>
      <c r="L42" s="89">
        <f t="shared" si="4"/>
        <v>442</v>
      </c>
    </row>
    <row r="43" spans="1:14" x14ac:dyDescent="0.2">
      <c r="A43" s="1">
        <v>52</v>
      </c>
      <c r="B43" s="2" t="s">
        <v>174</v>
      </c>
      <c r="C43" s="2" t="s">
        <v>119</v>
      </c>
      <c r="D43" s="2" t="s">
        <v>168</v>
      </c>
      <c r="E43" s="2" t="s">
        <v>175</v>
      </c>
      <c r="F43" s="4">
        <v>7</v>
      </c>
      <c r="G43" s="3">
        <v>38</v>
      </c>
      <c r="H43" s="3">
        <f t="shared" si="0"/>
        <v>5</v>
      </c>
      <c r="I43" s="87" t="str">
        <f t="shared" si="1"/>
        <v/>
      </c>
      <c r="J43" s="88">
        <f t="shared" si="2"/>
        <v>266</v>
      </c>
      <c r="K43" s="89">
        <f t="shared" si="3"/>
        <v>114</v>
      </c>
      <c r="L43" s="89">
        <f t="shared" si="4"/>
        <v>380</v>
      </c>
    </row>
    <row r="44" spans="1:14" x14ac:dyDescent="0.2">
      <c r="A44" s="1">
        <v>56</v>
      </c>
      <c r="B44" s="2" t="s">
        <v>176</v>
      </c>
      <c r="C44" s="2" t="s">
        <v>177</v>
      </c>
      <c r="D44" s="2" t="s">
        <v>168</v>
      </c>
      <c r="E44" s="2" t="s">
        <v>178</v>
      </c>
      <c r="F44" s="4">
        <v>38</v>
      </c>
      <c r="G44" s="3">
        <v>21</v>
      </c>
      <c r="H44" s="3">
        <f t="shared" si="0"/>
        <v>5</v>
      </c>
      <c r="I44" s="87" t="str">
        <f t="shared" si="1"/>
        <v/>
      </c>
      <c r="J44" s="88">
        <f t="shared" si="2"/>
        <v>798</v>
      </c>
      <c r="K44" s="89">
        <f t="shared" si="3"/>
        <v>63</v>
      </c>
      <c r="L44" s="89">
        <f t="shared" si="4"/>
        <v>861</v>
      </c>
    </row>
    <row r="45" spans="1:14" x14ac:dyDescent="0.2">
      <c r="A45" s="1">
        <v>57</v>
      </c>
      <c r="B45" s="2" t="s">
        <v>179</v>
      </c>
      <c r="C45" s="2" t="s">
        <v>177</v>
      </c>
      <c r="D45" s="2" t="s">
        <v>168</v>
      </c>
      <c r="E45" s="2" t="s">
        <v>178</v>
      </c>
      <c r="F45" s="4">
        <v>19.5</v>
      </c>
      <c r="G45" s="3">
        <v>36</v>
      </c>
      <c r="H45" s="3">
        <f t="shared" si="0"/>
        <v>5</v>
      </c>
      <c r="I45" s="87" t="str">
        <f t="shared" si="1"/>
        <v/>
      </c>
      <c r="J45" s="88">
        <f t="shared" si="2"/>
        <v>702</v>
      </c>
      <c r="K45" s="89">
        <f t="shared" si="3"/>
        <v>108</v>
      </c>
      <c r="L45" s="89">
        <f t="shared" si="4"/>
        <v>810</v>
      </c>
    </row>
    <row r="46" spans="1:14" x14ac:dyDescent="0.2">
      <c r="A46" s="1">
        <v>64</v>
      </c>
      <c r="B46" s="2" t="s">
        <v>180</v>
      </c>
      <c r="C46" s="2" t="s">
        <v>105</v>
      </c>
      <c r="D46" s="2" t="s">
        <v>168</v>
      </c>
      <c r="E46" s="2" t="s">
        <v>181</v>
      </c>
      <c r="F46" s="4">
        <v>33.25</v>
      </c>
      <c r="G46" s="3">
        <v>22</v>
      </c>
      <c r="H46" s="3">
        <f t="shared" si="0"/>
        <v>5</v>
      </c>
      <c r="I46" s="87" t="str">
        <f t="shared" si="1"/>
        <v/>
      </c>
      <c r="J46" s="88">
        <f t="shared" si="2"/>
        <v>731.5</v>
      </c>
      <c r="K46" s="89">
        <f t="shared" si="3"/>
        <v>66</v>
      </c>
      <c r="L46" s="89">
        <f t="shared" si="4"/>
        <v>797.5</v>
      </c>
    </row>
    <row r="47" spans="1:14" x14ac:dyDescent="0.2">
      <c r="A47" s="1">
        <v>11</v>
      </c>
      <c r="B47" s="2" t="s">
        <v>182</v>
      </c>
      <c r="C47" s="2" t="s">
        <v>183</v>
      </c>
      <c r="D47" s="2" t="s">
        <v>184</v>
      </c>
      <c r="E47" s="2" t="s">
        <v>185</v>
      </c>
      <c r="F47" s="4">
        <v>21</v>
      </c>
      <c r="G47" s="3">
        <v>22</v>
      </c>
      <c r="H47" s="3">
        <f t="shared" si="0"/>
        <v>10</v>
      </c>
      <c r="I47" s="87" t="str">
        <f t="shared" si="1"/>
        <v/>
      </c>
      <c r="J47" s="88">
        <f t="shared" si="2"/>
        <v>462</v>
      </c>
      <c r="K47" s="89">
        <f t="shared" si="3"/>
        <v>110</v>
      </c>
      <c r="L47" s="89">
        <f t="shared" si="4"/>
        <v>572</v>
      </c>
    </row>
    <row r="48" spans="1:14" x14ac:dyDescent="0.2">
      <c r="A48" s="1">
        <v>12</v>
      </c>
      <c r="B48" s="2" t="s">
        <v>186</v>
      </c>
      <c r="C48" s="2" t="s">
        <v>183</v>
      </c>
      <c r="D48" s="2" t="s">
        <v>184</v>
      </c>
      <c r="E48" s="2" t="s">
        <v>187</v>
      </c>
      <c r="F48" s="4">
        <v>38</v>
      </c>
      <c r="G48" s="3">
        <v>86</v>
      </c>
      <c r="H48" s="3">
        <f t="shared" si="0"/>
        <v>10</v>
      </c>
      <c r="I48" s="87" t="str">
        <f t="shared" si="1"/>
        <v/>
      </c>
      <c r="J48" s="88">
        <f t="shared" si="2"/>
        <v>3268</v>
      </c>
      <c r="K48" s="89">
        <f t="shared" si="3"/>
        <v>430</v>
      </c>
      <c r="L48" s="89">
        <f t="shared" si="4"/>
        <v>3698</v>
      </c>
    </row>
    <row r="49" spans="1:12" x14ac:dyDescent="0.2">
      <c r="A49" s="1">
        <v>31</v>
      </c>
      <c r="B49" s="2" t="s">
        <v>188</v>
      </c>
      <c r="C49" s="2" t="s">
        <v>189</v>
      </c>
      <c r="D49" s="2" t="s">
        <v>184</v>
      </c>
      <c r="E49" s="2" t="s">
        <v>190</v>
      </c>
      <c r="F49" s="4">
        <v>12.5</v>
      </c>
      <c r="G49" s="3">
        <v>0</v>
      </c>
      <c r="H49" s="3">
        <f t="shared" si="0"/>
        <v>10</v>
      </c>
      <c r="I49" s="87">
        <f t="shared" si="1"/>
        <v>30</v>
      </c>
      <c r="J49" s="88">
        <f t="shared" si="2"/>
        <v>0</v>
      </c>
      <c r="K49" s="89">
        <f t="shared" si="3"/>
        <v>0</v>
      </c>
      <c r="L49" s="89">
        <f t="shared" si="4"/>
        <v>0</v>
      </c>
    </row>
    <row r="50" spans="1:12" x14ac:dyDescent="0.2">
      <c r="A50" s="1">
        <v>32</v>
      </c>
      <c r="B50" s="2" t="s">
        <v>191</v>
      </c>
      <c r="C50" s="2" t="s">
        <v>189</v>
      </c>
      <c r="D50" s="2" t="s">
        <v>184</v>
      </c>
      <c r="E50" s="2" t="s">
        <v>192</v>
      </c>
      <c r="F50" s="4">
        <v>32</v>
      </c>
      <c r="G50" s="3">
        <v>9</v>
      </c>
      <c r="H50" s="3">
        <f t="shared" si="0"/>
        <v>10</v>
      </c>
      <c r="I50" s="87">
        <f t="shared" si="1"/>
        <v>99</v>
      </c>
      <c r="J50" s="88">
        <f t="shared" si="2"/>
        <v>288</v>
      </c>
      <c r="K50" s="89">
        <f t="shared" si="3"/>
        <v>45</v>
      </c>
      <c r="L50" s="89">
        <f t="shared" si="4"/>
        <v>333</v>
      </c>
    </row>
    <row r="51" spans="1:12" x14ac:dyDescent="0.2">
      <c r="A51" s="1">
        <v>33</v>
      </c>
      <c r="B51" s="2" t="s">
        <v>193</v>
      </c>
      <c r="C51" s="2" t="s">
        <v>194</v>
      </c>
      <c r="D51" s="2" t="s">
        <v>184</v>
      </c>
      <c r="E51" s="2" t="s">
        <v>195</v>
      </c>
      <c r="F51" s="4">
        <v>2.5</v>
      </c>
      <c r="G51" s="3">
        <v>112</v>
      </c>
      <c r="H51" s="3">
        <f t="shared" si="0"/>
        <v>10</v>
      </c>
      <c r="I51" s="87" t="str">
        <f t="shared" si="1"/>
        <v/>
      </c>
      <c r="J51" s="88">
        <f t="shared" si="2"/>
        <v>280</v>
      </c>
      <c r="K51" s="89">
        <f t="shared" si="3"/>
        <v>560</v>
      </c>
      <c r="L51" s="89">
        <f t="shared" si="4"/>
        <v>840</v>
      </c>
    </row>
    <row r="52" spans="1:12" x14ac:dyDescent="0.2">
      <c r="A52" s="1">
        <v>59</v>
      </c>
      <c r="B52" s="2" t="s">
        <v>196</v>
      </c>
      <c r="C52" s="2" t="s">
        <v>197</v>
      </c>
      <c r="D52" s="2" t="s">
        <v>184</v>
      </c>
      <c r="E52" s="2" t="s">
        <v>165</v>
      </c>
      <c r="F52" s="4">
        <v>55</v>
      </c>
      <c r="G52" s="3">
        <v>79</v>
      </c>
      <c r="H52" s="3">
        <f t="shared" si="0"/>
        <v>10</v>
      </c>
      <c r="I52" s="87" t="str">
        <f t="shared" si="1"/>
        <v/>
      </c>
      <c r="J52" s="88">
        <f t="shared" si="2"/>
        <v>4345</v>
      </c>
      <c r="K52" s="89">
        <f t="shared" si="3"/>
        <v>395</v>
      </c>
      <c r="L52" s="89">
        <f t="shared" si="4"/>
        <v>4740</v>
      </c>
    </row>
    <row r="53" spans="1:12" x14ac:dyDescent="0.2">
      <c r="A53" s="1">
        <v>60</v>
      </c>
      <c r="B53" s="2" t="s">
        <v>198</v>
      </c>
      <c r="C53" s="2" t="s">
        <v>197</v>
      </c>
      <c r="D53" s="2" t="s">
        <v>184</v>
      </c>
      <c r="E53" s="2" t="s">
        <v>199</v>
      </c>
      <c r="F53" s="4">
        <v>34</v>
      </c>
      <c r="G53" s="3">
        <v>19</v>
      </c>
      <c r="H53" s="3">
        <f t="shared" si="0"/>
        <v>10</v>
      </c>
      <c r="I53" s="87" t="str">
        <f t="shared" si="1"/>
        <v/>
      </c>
      <c r="J53" s="88">
        <f t="shared" si="2"/>
        <v>646</v>
      </c>
      <c r="K53" s="89">
        <f t="shared" si="3"/>
        <v>95</v>
      </c>
      <c r="L53" s="89">
        <f t="shared" si="4"/>
        <v>741</v>
      </c>
    </row>
    <row r="54" spans="1:12" x14ac:dyDescent="0.2">
      <c r="A54" s="1">
        <v>69</v>
      </c>
      <c r="B54" s="2" t="s">
        <v>200</v>
      </c>
      <c r="C54" s="2" t="s">
        <v>194</v>
      </c>
      <c r="D54" s="2" t="s">
        <v>184</v>
      </c>
      <c r="E54" s="2" t="s">
        <v>201</v>
      </c>
      <c r="F54" s="4">
        <v>36</v>
      </c>
      <c r="G54" s="3">
        <v>26</v>
      </c>
      <c r="H54" s="3">
        <f t="shared" si="0"/>
        <v>10</v>
      </c>
      <c r="I54" s="87" t="str">
        <f t="shared" si="1"/>
        <v/>
      </c>
      <c r="J54" s="88">
        <f t="shared" si="2"/>
        <v>936</v>
      </c>
      <c r="K54" s="89">
        <f t="shared" si="3"/>
        <v>130</v>
      </c>
      <c r="L54" s="89">
        <f t="shared" si="4"/>
        <v>1066</v>
      </c>
    </row>
    <row r="55" spans="1:12" x14ac:dyDescent="0.2">
      <c r="A55" s="1">
        <v>71</v>
      </c>
      <c r="B55" s="2" t="s">
        <v>202</v>
      </c>
      <c r="C55" s="2" t="s">
        <v>194</v>
      </c>
      <c r="D55" s="2" t="s">
        <v>184</v>
      </c>
      <c r="E55" s="2" t="s">
        <v>187</v>
      </c>
      <c r="F55" s="4">
        <v>21.5</v>
      </c>
      <c r="G55" s="3">
        <v>26</v>
      </c>
      <c r="H55" s="3">
        <f t="shared" si="0"/>
        <v>10</v>
      </c>
      <c r="I55" s="87" t="str">
        <f t="shared" si="1"/>
        <v/>
      </c>
      <c r="J55" s="88">
        <f t="shared" si="2"/>
        <v>559</v>
      </c>
      <c r="K55" s="89">
        <f t="shared" si="3"/>
        <v>130</v>
      </c>
      <c r="L55" s="89">
        <f t="shared" si="4"/>
        <v>689</v>
      </c>
    </row>
    <row r="56" spans="1:12" x14ac:dyDescent="0.2">
      <c r="A56" s="1">
        <v>72</v>
      </c>
      <c r="B56" s="2" t="s">
        <v>203</v>
      </c>
      <c r="C56" s="2" t="s">
        <v>189</v>
      </c>
      <c r="D56" s="2" t="s">
        <v>184</v>
      </c>
      <c r="E56" s="2" t="s">
        <v>192</v>
      </c>
      <c r="F56" s="4">
        <v>34.799999999999997</v>
      </c>
      <c r="G56" s="3">
        <v>14</v>
      </c>
      <c r="H56" s="3">
        <f t="shared" si="0"/>
        <v>10</v>
      </c>
      <c r="I56" s="87" t="str">
        <f t="shared" si="1"/>
        <v/>
      </c>
      <c r="J56" s="88">
        <f t="shared" si="2"/>
        <v>487.19999999999993</v>
      </c>
      <c r="K56" s="89">
        <f t="shared" si="3"/>
        <v>70</v>
      </c>
      <c r="L56" s="89">
        <f t="shared" si="4"/>
        <v>557.19999999999993</v>
      </c>
    </row>
    <row r="57" spans="1:12" x14ac:dyDescent="0.2">
      <c r="A57" s="1">
        <v>10</v>
      </c>
      <c r="B57" s="2" t="s">
        <v>204</v>
      </c>
      <c r="C57" s="2" t="s">
        <v>111</v>
      </c>
      <c r="D57" s="2" t="s">
        <v>205</v>
      </c>
      <c r="E57" s="2" t="s">
        <v>206</v>
      </c>
      <c r="F57" s="4">
        <v>31</v>
      </c>
      <c r="G57" s="3">
        <v>31</v>
      </c>
      <c r="H57" s="3">
        <f t="shared" si="0"/>
        <v>5</v>
      </c>
      <c r="I57" s="87" t="str">
        <f t="shared" si="1"/>
        <v/>
      </c>
      <c r="J57" s="88">
        <f t="shared" si="2"/>
        <v>961</v>
      </c>
      <c r="K57" s="89">
        <f t="shared" si="3"/>
        <v>155</v>
      </c>
      <c r="L57" s="89">
        <f t="shared" si="4"/>
        <v>1116</v>
      </c>
    </row>
    <row r="58" spans="1:12" x14ac:dyDescent="0.2">
      <c r="A58" s="1">
        <v>13</v>
      </c>
      <c r="B58" s="2" t="s">
        <v>207</v>
      </c>
      <c r="C58" s="2" t="s">
        <v>140</v>
      </c>
      <c r="D58" s="2" t="s">
        <v>205</v>
      </c>
      <c r="E58" s="2" t="s">
        <v>208</v>
      </c>
      <c r="F58" s="4">
        <v>6</v>
      </c>
      <c r="G58" s="3">
        <v>24</v>
      </c>
      <c r="H58" s="3">
        <f t="shared" si="0"/>
        <v>5</v>
      </c>
      <c r="I58" s="87" t="str">
        <f t="shared" si="1"/>
        <v/>
      </c>
      <c r="J58" s="88">
        <f t="shared" si="2"/>
        <v>144</v>
      </c>
      <c r="K58" s="89">
        <f t="shared" si="3"/>
        <v>120</v>
      </c>
      <c r="L58" s="89">
        <f t="shared" si="4"/>
        <v>264</v>
      </c>
    </row>
    <row r="59" spans="1:12" x14ac:dyDescent="0.2">
      <c r="A59" s="1">
        <v>18</v>
      </c>
      <c r="B59" s="2" t="s">
        <v>209</v>
      </c>
      <c r="C59" s="2" t="s">
        <v>102</v>
      </c>
      <c r="D59" s="2" t="s">
        <v>205</v>
      </c>
      <c r="E59" s="2" t="s">
        <v>210</v>
      </c>
      <c r="F59" s="4">
        <v>62.5</v>
      </c>
      <c r="G59" s="3">
        <v>42</v>
      </c>
      <c r="H59" s="3">
        <f t="shared" si="0"/>
        <v>5</v>
      </c>
      <c r="I59" s="87" t="str">
        <f t="shared" si="1"/>
        <v/>
      </c>
      <c r="J59" s="88">
        <f t="shared" si="2"/>
        <v>2625</v>
      </c>
      <c r="K59" s="89">
        <f t="shared" si="3"/>
        <v>210</v>
      </c>
      <c r="L59" s="89">
        <f t="shared" si="4"/>
        <v>2835</v>
      </c>
    </row>
    <row r="60" spans="1:12" x14ac:dyDescent="0.2">
      <c r="A60" s="1">
        <v>30</v>
      </c>
      <c r="B60" s="2" t="s">
        <v>211</v>
      </c>
      <c r="C60" s="2" t="s">
        <v>212</v>
      </c>
      <c r="D60" s="2" t="s">
        <v>205</v>
      </c>
      <c r="E60" s="2" t="s">
        <v>213</v>
      </c>
      <c r="F60" s="4">
        <v>25.89</v>
      </c>
      <c r="G60" s="3">
        <v>10</v>
      </c>
      <c r="H60" s="3">
        <f t="shared" si="0"/>
        <v>5</v>
      </c>
      <c r="I60" s="87" t="str">
        <f t="shared" si="1"/>
        <v/>
      </c>
      <c r="J60" s="88">
        <f t="shared" si="2"/>
        <v>258.89999999999998</v>
      </c>
      <c r="K60" s="89">
        <f t="shared" si="3"/>
        <v>50</v>
      </c>
      <c r="L60" s="89">
        <f t="shared" si="4"/>
        <v>308.89999999999998</v>
      </c>
    </row>
    <row r="61" spans="1:12" x14ac:dyDescent="0.2">
      <c r="A61" s="1">
        <v>36</v>
      </c>
      <c r="B61" s="2" t="s">
        <v>214</v>
      </c>
      <c r="C61" s="2" t="s">
        <v>215</v>
      </c>
      <c r="D61" s="2" t="s">
        <v>205</v>
      </c>
      <c r="E61" s="2" t="s">
        <v>216</v>
      </c>
      <c r="F61" s="4">
        <v>19</v>
      </c>
      <c r="G61" s="3">
        <v>112</v>
      </c>
      <c r="H61" s="3">
        <f t="shared" si="0"/>
        <v>5</v>
      </c>
      <c r="I61" s="87" t="str">
        <f t="shared" si="1"/>
        <v/>
      </c>
      <c r="J61" s="88">
        <f t="shared" si="2"/>
        <v>2128</v>
      </c>
      <c r="K61" s="89">
        <f t="shared" si="3"/>
        <v>560</v>
      </c>
      <c r="L61" s="89">
        <f t="shared" si="4"/>
        <v>2688</v>
      </c>
    </row>
    <row r="62" spans="1:12" x14ac:dyDescent="0.2">
      <c r="A62" s="1">
        <v>37</v>
      </c>
      <c r="B62" s="2" t="s">
        <v>217</v>
      </c>
      <c r="C62" s="2" t="s">
        <v>215</v>
      </c>
      <c r="D62" s="2" t="s">
        <v>205</v>
      </c>
      <c r="E62" s="2" t="s">
        <v>218</v>
      </c>
      <c r="F62" s="4">
        <v>26</v>
      </c>
      <c r="G62" s="3">
        <v>11</v>
      </c>
      <c r="H62" s="3">
        <f t="shared" si="0"/>
        <v>5</v>
      </c>
      <c r="I62" s="87" t="str">
        <f t="shared" si="1"/>
        <v/>
      </c>
      <c r="J62" s="88">
        <f t="shared" si="2"/>
        <v>286</v>
      </c>
      <c r="K62" s="89">
        <f t="shared" si="3"/>
        <v>55</v>
      </c>
      <c r="L62" s="89">
        <f t="shared" si="4"/>
        <v>341</v>
      </c>
    </row>
    <row r="63" spans="1:12" x14ac:dyDescent="0.2">
      <c r="A63" s="1">
        <v>40</v>
      </c>
      <c r="B63" s="2" t="s">
        <v>219</v>
      </c>
      <c r="C63" s="2" t="s">
        <v>220</v>
      </c>
      <c r="D63" s="2" t="s">
        <v>205</v>
      </c>
      <c r="E63" s="2" t="s">
        <v>221</v>
      </c>
      <c r="F63" s="4">
        <v>18.399999999999999</v>
      </c>
      <c r="G63" s="3">
        <v>123</v>
      </c>
      <c r="H63" s="3">
        <f t="shared" si="0"/>
        <v>5</v>
      </c>
      <c r="I63" s="87" t="str">
        <f t="shared" si="1"/>
        <v/>
      </c>
      <c r="J63" s="88">
        <f t="shared" si="2"/>
        <v>2263.1999999999998</v>
      </c>
      <c r="K63" s="89">
        <f t="shared" si="3"/>
        <v>615</v>
      </c>
      <c r="L63" s="89">
        <f t="shared" si="4"/>
        <v>2878.2</v>
      </c>
    </row>
    <row r="64" spans="1:12" x14ac:dyDescent="0.2">
      <c r="A64" s="1">
        <v>41</v>
      </c>
      <c r="B64" s="2" t="s">
        <v>222</v>
      </c>
      <c r="C64" s="2" t="s">
        <v>220</v>
      </c>
      <c r="D64" s="2" t="s">
        <v>205</v>
      </c>
      <c r="E64" s="2" t="s">
        <v>223</v>
      </c>
      <c r="F64" s="4">
        <v>9.65</v>
      </c>
      <c r="G64" s="3">
        <v>85</v>
      </c>
      <c r="H64" s="3">
        <f t="shared" si="0"/>
        <v>5</v>
      </c>
      <c r="I64" s="87" t="str">
        <f t="shared" si="1"/>
        <v/>
      </c>
      <c r="J64" s="88">
        <f t="shared" si="2"/>
        <v>820.25</v>
      </c>
      <c r="K64" s="89">
        <f t="shared" si="3"/>
        <v>425</v>
      </c>
      <c r="L64" s="89">
        <f t="shared" si="4"/>
        <v>1245.25</v>
      </c>
    </row>
    <row r="65" spans="1:12" x14ac:dyDescent="0.2">
      <c r="A65" s="1">
        <v>45</v>
      </c>
      <c r="B65" s="2" t="s">
        <v>224</v>
      </c>
      <c r="C65" s="2" t="s">
        <v>225</v>
      </c>
      <c r="D65" s="2" t="s">
        <v>205</v>
      </c>
      <c r="E65" s="2" t="s">
        <v>226</v>
      </c>
      <c r="F65" s="4">
        <v>9.5</v>
      </c>
      <c r="G65" s="3">
        <v>5</v>
      </c>
      <c r="H65" s="3">
        <f t="shared" si="0"/>
        <v>5</v>
      </c>
      <c r="I65" s="87" t="str">
        <f t="shared" si="1"/>
        <v/>
      </c>
      <c r="J65" s="88">
        <f t="shared" si="2"/>
        <v>47.5</v>
      </c>
      <c r="K65" s="89">
        <f t="shared" si="3"/>
        <v>25</v>
      </c>
      <c r="L65" s="89">
        <f t="shared" si="4"/>
        <v>72.5</v>
      </c>
    </row>
    <row r="66" spans="1:12" x14ac:dyDescent="0.2">
      <c r="A66" s="1">
        <v>46</v>
      </c>
      <c r="B66" s="2" t="s">
        <v>227</v>
      </c>
      <c r="C66" s="2" t="s">
        <v>225</v>
      </c>
      <c r="D66" s="2" t="s">
        <v>205</v>
      </c>
      <c r="E66" s="2" t="s">
        <v>228</v>
      </c>
      <c r="F66" s="4">
        <v>12</v>
      </c>
      <c r="G66" s="3">
        <v>95</v>
      </c>
      <c r="H66" s="3">
        <f t="shared" si="0"/>
        <v>5</v>
      </c>
      <c r="I66" s="87" t="str">
        <f t="shared" si="1"/>
        <v/>
      </c>
      <c r="J66" s="88">
        <f t="shared" si="2"/>
        <v>1140</v>
      </c>
      <c r="K66" s="89">
        <f t="shared" si="3"/>
        <v>475</v>
      </c>
      <c r="L66" s="89">
        <f t="shared" si="4"/>
        <v>1615</v>
      </c>
    </row>
    <row r="67" spans="1:12" x14ac:dyDescent="0.2">
      <c r="A67" s="1">
        <v>58</v>
      </c>
      <c r="B67" s="2" t="s">
        <v>229</v>
      </c>
      <c r="C67" s="2" t="s">
        <v>230</v>
      </c>
      <c r="D67" s="2" t="s">
        <v>205</v>
      </c>
      <c r="E67" s="2" t="s">
        <v>231</v>
      </c>
      <c r="F67" s="4">
        <v>13.25</v>
      </c>
      <c r="G67" s="3">
        <v>62</v>
      </c>
      <c r="H67" s="3">
        <f t="shared" si="0"/>
        <v>5</v>
      </c>
      <c r="I67" s="87" t="str">
        <f t="shared" si="1"/>
        <v/>
      </c>
      <c r="J67" s="88">
        <f t="shared" si="2"/>
        <v>821.5</v>
      </c>
      <c r="K67" s="89">
        <f t="shared" si="3"/>
        <v>310</v>
      </c>
      <c r="L67" s="89">
        <f t="shared" si="4"/>
        <v>1131.5</v>
      </c>
    </row>
    <row r="68" spans="1:12" x14ac:dyDescent="0.2">
      <c r="A68" s="1">
        <v>73</v>
      </c>
      <c r="B68" s="2" t="s">
        <v>232</v>
      </c>
      <c r="C68" s="2" t="s">
        <v>215</v>
      </c>
      <c r="D68" s="2" t="s">
        <v>205</v>
      </c>
      <c r="E68" s="2" t="s">
        <v>233</v>
      </c>
      <c r="F68" s="4">
        <v>15</v>
      </c>
      <c r="G68" s="3">
        <v>101</v>
      </c>
      <c r="H68" s="3">
        <f t="shared" si="0"/>
        <v>5</v>
      </c>
      <c r="I68" s="87" t="str">
        <f t="shared" si="1"/>
        <v/>
      </c>
      <c r="J68" s="88">
        <f t="shared" si="2"/>
        <v>1515</v>
      </c>
      <c r="K68" s="89">
        <f t="shared" si="3"/>
        <v>505</v>
      </c>
      <c r="L68" s="89">
        <f t="shared" si="4"/>
        <v>2020</v>
      </c>
    </row>
    <row r="69" spans="1:12" x14ac:dyDescent="0.2">
      <c r="A69" s="1">
        <v>16</v>
      </c>
      <c r="B69" s="2" t="s">
        <v>234</v>
      </c>
      <c r="C69" s="2" t="s">
        <v>102</v>
      </c>
      <c r="D69" s="2" t="s">
        <v>235</v>
      </c>
      <c r="E69" s="2" t="s">
        <v>236</v>
      </c>
      <c r="F69" s="4">
        <v>17.45</v>
      </c>
      <c r="G69" s="3">
        <v>29</v>
      </c>
      <c r="H69" s="3">
        <f t="shared" si="0"/>
        <v>25</v>
      </c>
      <c r="I69" s="87" t="str">
        <f t="shared" si="1"/>
        <v/>
      </c>
      <c r="J69" s="88">
        <f t="shared" si="2"/>
        <v>506.04999999999995</v>
      </c>
      <c r="K69" s="89">
        <f t="shared" si="3"/>
        <v>58</v>
      </c>
      <c r="L69" s="89">
        <f t="shared" si="4"/>
        <v>564.04999999999995</v>
      </c>
    </row>
    <row r="70" spans="1:12" x14ac:dyDescent="0.2">
      <c r="A70" s="1">
        <v>19</v>
      </c>
      <c r="B70" s="2" t="s">
        <v>237</v>
      </c>
      <c r="C70" s="2" t="s">
        <v>238</v>
      </c>
      <c r="D70" s="2" t="s">
        <v>235</v>
      </c>
      <c r="E70" s="2" t="s">
        <v>239</v>
      </c>
      <c r="F70" s="4">
        <v>9.1999999999999993</v>
      </c>
      <c r="G70" s="3">
        <v>25</v>
      </c>
      <c r="H70" s="3">
        <f t="shared" ref="H70:H81" si="5">VLOOKUP(D70:D146,$B$86:$C$93,2,FALSE)</f>
        <v>25</v>
      </c>
      <c r="I70" s="87" t="str">
        <f t="shared" ref="I70:I81" si="6">IF(G70=0,H70*3,IF(G70&lt;H70,((G70*H70)*10%)+(G70*H70),""))</f>
        <v/>
      </c>
      <c r="J70" s="88">
        <f t="shared" ref="J70:J81" si="7">G70*F70</f>
        <v>229.99999999999997</v>
      </c>
      <c r="K70" s="89">
        <f t="shared" ref="K70:K81" si="8">IF(D70="bebidas",VLOOKUP(D70,$B$86:$D$93,3,FALSE)*G70,IF(D70="carnes",VLOOKUP(D70,$B$86:$D$93,3,FALSE)*G70,IF(D70="condimentos",VLOOKUP(D70,$B$86:$D$93,3,FALSE)*G70,IF(D70="frutas/verduras",VLOOKUP(D70,$B$86:$D$93,3,FALSE)*G70,IF(D70="granos/cereales",VLOOKUP(D70,$B$86:$D$93,3,FALSE)*G70,IF(D70="lácteos",VLOOKUP(D70,$B$86:$D$93,3,FALSE)*G70,IF(D70="pescado/marisco",VLOOKUP(D70,$B$86:$D$93,3,FALSE)*G70,IF(D70="repostería",VLOOKUP(D70,$B$86:$D$93,3,FALSE)*G70,""))))))))</f>
        <v>50</v>
      </c>
      <c r="L70" s="89">
        <f t="shared" ref="L70:L81" si="9">SUM(J70:K70)</f>
        <v>280</v>
      </c>
    </row>
    <row r="71" spans="1:12" x14ac:dyDescent="0.2">
      <c r="A71" s="1">
        <v>20</v>
      </c>
      <c r="B71" s="2" t="s">
        <v>240</v>
      </c>
      <c r="C71" s="2" t="s">
        <v>238</v>
      </c>
      <c r="D71" s="2" t="s">
        <v>235</v>
      </c>
      <c r="E71" s="2" t="s">
        <v>241</v>
      </c>
      <c r="F71" s="4">
        <v>81</v>
      </c>
      <c r="G71" s="3">
        <v>40</v>
      </c>
      <c r="H71" s="3">
        <f t="shared" si="5"/>
        <v>25</v>
      </c>
      <c r="I71" s="87" t="str">
        <f t="shared" si="6"/>
        <v/>
      </c>
      <c r="J71" s="88">
        <f t="shared" si="7"/>
        <v>3240</v>
      </c>
      <c r="K71" s="89">
        <f t="shared" si="8"/>
        <v>80</v>
      </c>
      <c r="L71" s="89">
        <f t="shared" si="9"/>
        <v>3320</v>
      </c>
    </row>
    <row r="72" spans="1:12" x14ac:dyDescent="0.2">
      <c r="A72" s="1">
        <v>21</v>
      </c>
      <c r="B72" s="2" t="s">
        <v>242</v>
      </c>
      <c r="C72" s="2" t="s">
        <v>238</v>
      </c>
      <c r="D72" s="2" t="s">
        <v>235</v>
      </c>
      <c r="E72" s="2" t="s">
        <v>243</v>
      </c>
      <c r="F72" s="4">
        <v>10</v>
      </c>
      <c r="G72" s="3">
        <v>3</v>
      </c>
      <c r="H72" s="3">
        <f t="shared" si="5"/>
        <v>25</v>
      </c>
      <c r="I72" s="87">
        <f t="shared" si="6"/>
        <v>82.5</v>
      </c>
      <c r="J72" s="88">
        <f t="shared" si="7"/>
        <v>30</v>
      </c>
      <c r="K72" s="89">
        <f t="shared" si="8"/>
        <v>6</v>
      </c>
      <c r="L72" s="89">
        <f t="shared" si="9"/>
        <v>36</v>
      </c>
    </row>
    <row r="73" spans="1:12" x14ac:dyDescent="0.2">
      <c r="A73" s="1">
        <v>25</v>
      </c>
      <c r="B73" s="2" t="s">
        <v>244</v>
      </c>
      <c r="C73" s="2" t="s">
        <v>245</v>
      </c>
      <c r="D73" s="2" t="s">
        <v>235</v>
      </c>
      <c r="E73" s="2" t="s">
        <v>246</v>
      </c>
      <c r="F73" s="4">
        <v>14</v>
      </c>
      <c r="G73" s="3">
        <v>76</v>
      </c>
      <c r="H73" s="3">
        <f t="shared" si="5"/>
        <v>25</v>
      </c>
      <c r="I73" s="87" t="str">
        <f t="shared" si="6"/>
        <v/>
      </c>
      <c r="J73" s="88">
        <f t="shared" si="7"/>
        <v>1064</v>
      </c>
      <c r="K73" s="89">
        <f t="shared" si="8"/>
        <v>152</v>
      </c>
      <c r="L73" s="89">
        <f t="shared" si="9"/>
        <v>1216</v>
      </c>
    </row>
    <row r="74" spans="1:12" x14ac:dyDescent="0.2">
      <c r="A74" s="1">
        <v>26</v>
      </c>
      <c r="B74" s="2" t="s">
        <v>247</v>
      </c>
      <c r="C74" s="2" t="s">
        <v>245</v>
      </c>
      <c r="D74" s="2" t="s">
        <v>235</v>
      </c>
      <c r="E74" s="2" t="s">
        <v>248</v>
      </c>
      <c r="F74" s="4">
        <v>31.23</v>
      </c>
      <c r="G74" s="3">
        <v>15</v>
      </c>
      <c r="H74" s="3">
        <f t="shared" si="5"/>
        <v>25</v>
      </c>
      <c r="I74" s="87">
        <f t="shared" si="6"/>
        <v>412.5</v>
      </c>
      <c r="J74" s="88">
        <f t="shared" si="7"/>
        <v>468.45</v>
      </c>
      <c r="K74" s="89">
        <f t="shared" si="8"/>
        <v>30</v>
      </c>
      <c r="L74" s="89">
        <f t="shared" si="9"/>
        <v>498.45</v>
      </c>
    </row>
    <row r="75" spans="1:12" x14ac:dyDescent="0.2">
      <c r="A75" s="1">
        <v>27</v>
      </c>
      <c r="B75" s="2" t="s">
        <v>249</v>
      </c>
      <c r="C75" s="2" t="s">
        <v>245</v>
      </c>
      <c r="D75" s="2" t="s">
        <v>235</v>
      </c>
      <c r="E75" s="2" t="s">
        <v>250</v>
      </c>
      <c r="F75" s="4">
        <v>43.9</v>
      </c>
      <c r="G75" s="3">
        <v>49</v>
      </c>
      <c r="H75" s="3">
        <f t="shared" si="5"/>
        <v>25</v>
      </c>
      <c r="I75" s="87" t="str">
        <f t="shared" si="6"/>
        <v/>
      </c>
      <c r="J75" s="88">
        <f t="shared" si="7"/>
        <v>2151.1</v>
      </c>
      <c r="K75" s="89">
        <f t="shared" si="8"/>
        <v>98</v>
      </c>
      <c r="L75" s="89">
        <f t="shared" si="9"/>
        <v>2249.1</v>
      </c>
    </row>
    <row r="76" spans="1:12" x14ac:dyDescent="0.2">
      <c r="A76" s="1">
        <v>47</v>
      </c>
      <c r="B76" s="2" t="s">
        <v>251</v>
      </c>
      <c r="C76" s="2" t="s">
        <v>252</v>
      </c>
      <c r="D76" s="2" t="s">
        <v>235</v>
      </c>
      <c r="E76" s="2" t="s">
        <v>253</v>
      </c>
      <c r="F76" s="4">
        <v>9.5</v>
      </c>
      <c r="G76" s="3">
        <v>36</v>
      </c>
      <c r="H76" s="3">
        <f t="shared" si="5"/>
        <v>25</v>
      </c>
      <c r="I76" s="87" t="str">
        <f t="shared" si="6"/>
        <v/>
      </c>
      <c r="J76" s="88">
        <f t="shared" si="7"/>
        <v>342</v>
      </c>
      <c r="K76" s="89">
        <f t="shared" si="8"/>
        <v>72</v>
      </c>
      <c r="L76" s="89">
        <f t="shared" si="9"/>
        <v>414</v>
      </c>
    </row>
    <row r="77" spans="1:12" x14ac:dyDescent="0.2">
      <c r="A77" s="1">
        <v>48</v>
      </c>
      <c r="B77" s="2" t="s">
        <v>254</v>
      </c>
      <c r="C77" s="2" t="s">
        <v>252</v>
      </c>
      <c r="D77" s="2" t="s">
        <v>235</v>
      </c>
      <c r="E77" s="2" t="s">
        <v>255</v>
      </c>
      <c r="F77" s="4">
        <v>12.75</v>
      </c>
      <c r="G77" s="3">
        <v>15</v>
      </c>
      <c r="H77" s="3">
        <f t="shared" si="5"/>
        <v>25</v>
      </c>
      <c r="I77" s="87">
        <f t="shared" si="6"/>
        <v>412.5</v>
      </c>
      <c r="J77" s="88">
        <f t="shared" si="7"/>
        <v>191.25</v>
      </c>
      <c r="K77" s="89">
        <f t="shared" si="8"/>
        <v>30</v>
      </c>
      <c r="L77" s="89">
        <f t="shared" si="9"/>
        <v>221.25</v>
      </c>
    </row>
    <row r="78" spans="1:12" x14ac:dyDescent="0.2">
      <c r="A78" s="1">
        <v>49</v>
      </c>
      <c r="B78" s="2" t="s">
        <v>256</v>
      </c>
      <c r="C78" s="2" t="s">
        <v>108</v>
      </c>
      <c r="D78" s="2" t="s">
        <v>235</v>
      </c>
      <c r="E78" s="2" t="s">
        <v>257</v>
      </c>
      <c r="F78" s="4">
        <v>20</v>
      </c>
      <c r="G78" s="3">
        <v>10</v>
      </c>
      <c r="H78" s="3">
        <f t="shared" si="5"/>
        <v>25</v>
      </c>
      <c r="I78" s="87">
        <f t="shared" si="6"/>
        <v>275</v>
      </c>
      <c r="J78" s="88">
        <f t="shared" si="7"/>
        <v>200</v>
      </c>
      <c r="K78" s="89">
        <f t="shared" si="8"/>
        <v>20</v>
      </c>
      <c r="L78" s="89">
        <f t="shared" si="9"/>
        <v>220</v>
      </c>
    </row>
    <row r="79" spans="1:12" x14ac:dyDescent="0.2">
      <c r="A79" s="1">
        <v>50</v>
      </c>
      <c r="B79" s="2" t="s">
        <v>258</v>
      </c>
      <c r="C79" s="2" t="s">
        <v>108</v>
      </c>
      <c r="D79" s="2" t="s">
        <v>235</v>
      </c>
      <c r="E79" s="2" t="s">
        <v>259</v>
      </c>
      <c r="F79" s="4">
        <v>16.25</v>
      </c>
      <c r="G79" s="3">
        <v>65</v>
      </c>
      <c r="H79" s="3">
        <f t="shared" si="5"/>
        <v>25</v>
      </c>
      <c r="I79" s="87" t="str">
        <f t="shared" si="6"/>
        <v/>
      </c>
      <c r="J79" s="88">
        <f t="shared" si="7"/>
        <v>1056.25</v>
      </c>
      <c r="K79" s="89">
        <f t="shared" si="8"/>
        <v>130</v>
      </c>
      <c r="L79" s="89">
        <f t="shared" si="9"/>
        <v>1186.25</v>
      </c>
    </row>
    <row r="80" spans="1:12" x14ac:dyDescent="0.2">
      <c r="A80" s="1">
        <v>62</v>
      </c>
      <c r="B80" s="2" t="s">
        <v>260</v>
      </c>
      <c r="C80" s="2" t="s">
        <v>145</v>
      </c>
      <c r="D80" s="2" t="s">
        <v>235</v>
      </c>
      <c r="E80" s="2" t="s">
        <v>261</v>
      </c>
      <c r="F80" s="4">
        <v>49.3</v>
      </c>
      <c r="G80" s="3">
        <v>17</v>
      </c>
      <c r="H80" s="3">
        <f t="shared" si="5"/>
        <v>25</v>
      </c>
      <c r="I80" s="87">
        <f t="shared" si="6"/>
        <v>467.5</v>
      </c>
      <c r="J80" s="88">
        <f t="shared" si="7"/>
        <v>838.09999999999991</v>
      </c>
      <c r="K80" s="89">
        <f t="shared" si="8"/>
        <v>34</v>
      </c>
      <c r="L80" s="89">
        <f t="shared" si="9"/>
        <v>872.09999999999991</v>
      </c>
    </row>
    <row r="81" spans="1:12" x14ac:dyDescent="0.2">
      <c r="A81" s="1">
        <v>68</v>
      </c>
      <c r="B81" s="2" t="s">
        <v>262</v>
      </c>
      <c r="C81" s="2" t="s">
        <v>238</v>
      </c>
      <c r="D81" s="2" t="s">
        <v>235</v>
      </c>
      <c r="E81" s="2" t="s">
        <v>263</v>
      </c>
      <c r="F81" s="4">
        <v>12.5</v>
      </c>
      <c r="G81" s="3">
        <v>6</v>
      </c>
      <c r="H81" s="3">
        <f t="shared" si="5"/>
        <v>25</v>
      </c>
      <c r="I81" s="87">
        <f t="shared" si="6"/>
        <v>165</v>
      </c>
      <c r="J81" s="88">
        <f t="shared" si="7"/>
        <v>75</v>
      </c>
      <c r="K81" s="89">
        <f t="shared" si="8"/>
        <v>12</v>
      </c>
      <c r="L81" s="89">
        <f t="shared" si="9"/>
        <v>87</v>
      </c>
    </row>
    <row r="84" spans="1:12" ht="13.5" thickBot="1" x14ac:dyDescent="0.25"/>
    <row r="85" spans="1:12" ht="48" thickBot="1" x14ac:dyDescent="0.3">
      <c r="B85" s="28" t="s">
        <v>71</v>
      </c>
      <c r="C85" s="28" t="s">
        <v>265</v>
      </c>
      <c r="D85" s="28" t="s">
        <v>264</v>
      </c>
    </row>
    <row r="86" spans="1:12" ht="13.5" thickBot="1" x14ac:dyDescent="0.25">
      <c r="B86" s="5" t="s">
        <v>2</v>
      </c>
      <c r="C86" s="6">
        <v>10</v>
      </c>
      <c r="D86" s="7">
        <v>1</v>
      </c>
    </row>
    <row r="87" spans="1:12" ht="13.5" thickBot="1" x14ac:dyDescent="0.25">
      <c r="B87" s="5" t="s">
        <v>112</v>
      </c>
      <c r="C87" s="6">
        <v>20</v>
      </c>
      <c r="D87" s="7">
        <v>5</v>
      </c>
    </row>
    <row r="88" spans="1:12" ht="13.5" thickBot="1" x14ac:dyDescent="0.25">
      <c r="B88" s="5" t="s">
        <v>127</v>
      </c>
      <c r="C88" s="6">
        <v>15</v>
      </c>
      <c r="D88" s="7">
        <v>1</v>
      </c>
    </row>
    <row r="89" spans="1:12" ht="13.5" thickBot="1" x14ac:dyDescent="0.25">
      <c r="B89" s="5" t="s">
        <v>156</v>
      </c>
      <c r="C89" s="6">
        <v>10</v>
      </c>
      <c r="D89" s="7">
        <v>5</v>
      </c>
    </row>
    <row r="90" spans="1:12" ht="13.5" thickBot="1" x14ac:dyDescent="0.25">
      <c r="B90" s="5" t="s">
        <v>168</v>
      </c>
      <c r="C90" s="6">
        <v>5</v>
      </c>
      <c r="D90" s="7">
        <v>3</v>
      </c>
    </row>
    <row r="91" spans="1:12" ht="13.5" thickBot="1" x14ac:dyDescent="0.25">
      <c r="B91" s="5" t="s">
        <v>184</v>
      </c>
      <c r="C91" s="6">
        <v>10</v>
      </c>
      <c r="D91" s="7">
        <v>5</v>
      </c>
    </row>
    <row r="92" spans="1:12" ht="13.5" thickBot="1" x14ac:dyDescent="0.25">
      <c r="B92" s="5" t="s">
        <v>205</v>
      </c>
      <c r="C92" s="6">
        <v>5</v>
      </c>
      <c r="D92" s="7">
        <v>5</v>
      </c>
    </row>
    <row r="93" spans="1:12" ht="13.5" thickBot="1" x14ac:dyDescent="0.25">
      <c r="B93" s="5" t="s">
        <v>235</v>
      </c>
      <c r="C93" s="6">
        <v>25</v>
      </c>
      <c r="D93" s="7">
        <v>2</v>
      </c>
    </row>
    <row r="100" spans="1:1" x14ac:dyDescent="0.2">
      <c r="A100" s="16">
        <v>41730</v>
      </c>
    </row>
  </sheetData>
  <mergeCells count="1">
    <mergeCell ref="A1:L1"/>
  </mergeCells>
  <dataValidations count="1">
    <dataValidation type="whole" allowBlank="1" showInputMessage="1" showErrorMessage="1" error="No permitido!" prompt="Ingrese código (del 1 al 80)" sqref="A5:A81">
      <formula1>1</formula1>
      <formula2>80</formula2>
    </dataValidation>
  </dataValidations>
  <pageMargins left="0.75" right="0.75" top="1" bottom="1" header="0" footer="0"/>
  <pageSetup orientation="portrait" horizontalDpi="200" verticalDpi="200" copies="0" r:id="rId2"/>
  <headerFooter alignWithMargins="0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3:S68"/>
  <sheetViews>
    <sheetView tabSelected="1" topLeftCell="B51" workbookViewId="0">
      <selection activeCell="B68" sqref="B68"/>
    </sheetView>
  </sheetViews>
  <sheetFormatPr baseColWidth="10" defaultRowHeight="12.75" x14ac:dyDescent="0.2"/>
  <cols>
    <col min="1" max="1" width="22.85546875" style="29" bestFit="1" customWidth="1"/>
    <col min="2" max="2" width="17.140625" style="29" customWidth="1"/>
    <col min="3" max="3" width="33" style="29" customWidth="1"/>
    <col min="4" max="4" width="22.7109375" style="29" customWidth="1"/>
    <col min="5" max="5" width="14" style="29" bestFit="1" customWidth="1"/>
    <col min="6" max="6" width="13.7109375" style="29" customWidth="1"/>
    <col min="7" max="7" width="15.42578125" style="29" bestFit="1" customWidth="1"/>
    <col min="8" max="8" width="13.7109375" style="29" customWidth="1"/>
    <col min="9" max="16384" width="11.42578125" style="29"/>
  </cols>
  <sheetData>
    <row r="3" spans="1:19" ht="18" x14ac:dyDescent="0.25">
      <c r="B3" s="108" t="s">
        <v>381</v>
      </c>
      <c r="C3" s="108"/>
      <c r="D3" s="108"/>
      <c r="E3" s="108"/>
      <c r="F3" s="108"/>
      <c r="G3" s="108"/>
      <c r="H3" s="108"/>
    </row>
    <row r="4" spans="1:19" ht="18" x14ac:dyDescent="0.25">
      <c r="B4" s="108" t="s">
        <v>382</v>
      </c>
      <c r="C4" s="108"/>
      <c r="D4" s="108"/>
      <c r="E4" s="108"/>
      <c r="F4" s="108"/>
      <c r="G4" s="108"/>
      <c r="H4" s="108"/>
    </row>
    <row r="5" spans="1:19" ht="13.5" thickBot="1" x14ac:dyDescent="0.25"/>
    <row r="6" spans="1:19" ht="25.5" customHeight="1" thickBot="1" x14ac:dyDescent="0.25">
      <c r="E6" s="109" t="s">
        <v>307</v>
      </c>
      <c r="F6" s="110"/>
      <c r="G6" s="110"/>
      <c r="H6" s="111"/>
      <c r="N6" s="30"/>
    </row>
    <row r="7" spans="1:19" ht="45.75" thickBot="1" x14ac:dyDescent="0.25">
      <c r="A7" s="49" t="s">
        <v>308</v>
      </c>
      <c r="B7" s="50" t="s">
        <v>309</v>
      </c>
      <c r="C7" s="49" t="s">
        <v>310</v>
      </c>
      <c r="D7" s="50" t="s">
        <v>311</v>
      </c>
      <c r="E7" s="49" t="s">
        <v>312</v>
      </c>
      <c r="F7" s="49" t="s">
        <v>313</v>
      </c>
      <c r="G7" s="49" t="s">
        <v>314</v>
      </c>
      <c r="H7" s="49" t="s">
        <v>315</v>
      </c>
      <c r="N7" s="30"/>
      <c r="Q7" s="30"/>
      <c r="R7" s="30"/>
      <c r="S7" s="30"/>
    </row>
    <row r="8" spans="1:19" ht="14.25" x14ac:dyDescent="0.2">
      <c r="A8" s="31" t="s">
        <v>316</v>
      </c>
      <c r="B8" s="32">
        <v>210</v>
      </c>
      <c r="C8" s="32" t="s">
        <v>317</v>
      </c>
      <c r="D8" s="46" t="s">
        <v>318</v>
      </c>
      <c r="E8" s="32">
        <v>22</v>
      </c>
      <c r="F8" s="32">
        <v>8</v>
      </c>
      <c r="G8" s="32">
        <v>10</v>
      </c>
      <c r="H8" s="32">
        <v>5</v>
      </c>
      <c r="N8" s="30"/>
      <c r="P8" s="30"/>
    </row>
    <row r="9" spans="1:19" ht="14.25" x14ac:dyDescent="0.2">
      <c r="A9" s="33" t="s">
        <v>319</v>
      </c>
      <c r="B9" s="34">
        <v>550</v>
      </c>
      <c r="C9" s="34" t="s">
        <v>320</v>
      </c>
      <c r="D9" s="47" t="s">
        <v>321</v>
      </c>
      <c r="E9" s="34">
        <v>21</v>
      </c>
      <c r="F9" s="34">
        <v>0</v>
      </c>
      <c r="G9" s="34">
        <v>0</v>
      </c>
      <c r="H9" s="34">
        <v>0</v>
      </c>
      <c r="P9" s="30"/>
    </row>
    <row r="10" spans="1:19" ht="14.25" x14ac:dyDescent="0.2">
      <c r="A10" s="33" t="s">
        <v>322</v>
      </c>
      <c r="B10" s="34">
        <v>820</v>
      </c>
      <c r="C10" s="34" t="s">
        <v>323</v>
      </c>
      <c r="D10" s="47" t="s">
        <v>321</v>
      </c>
      <c r="E10" s="34">
        <v>20</v>
      </c>
      <c r="F10" s="34">
        <v>10</v>
      </c>
      <c r="G10" s="34">
        <v>3</v>
      </c>
      <c r="H10" s="34">
        <v>5</v>
      </c>
      <c r="P10" s="30"/>
    </row>
    <row r="11" spans="1:19" ht="14.25" x14ac:dyDescent="0.2">
      <c r="A11" s="33" t="s">
        <v>316</v>
      </c>
      <c r="B11" s="34">
        <v>240</v>
      </c>
      <c r="C11" s="34" t="s">
        <v>324</v>
      </c>
      <c r="D11" s="47" t="s">
        <v>325</v>
      </c>
      <c r="E11" s="34">
        <v>22</v>
      </c>
      <c r="F11" s="34">
        <v>2</v>
      </c>
      <c r="G11" s="34">
        <v>7</v>
      </c>
      <c r="H11" s="34">
        <v>4</v>
      </c>
      <c r="P11" s="30"/>
    </row>
    <row r="12" spans="1:19" ht="14.25" x14ac:dyDescent="0.2">
      <c r="A12" s="33" t="s">
        <v>322</v>
      </c>
      <c r="B12" s="34">
        <v>345</v>
      </c>
      <c r="C12" s="34" t="s">
        <v>326</v>
      </c>
      <c r="D12" s="47" t="s">
        <v>327</v>
      </c>
      <c r="E12" s="34">
        <v>19</v>
      </c>
      <c r="F12" s="34">
        <v>2</v>
      </c>
      <c r="G12" s="34">
        <v>6</v>
      </c>
      <c r="H12" s="34">
        <v>11</v>
      </c>
      <c r="P12" s="30"/>
    </row>
    <row r="13" spans="1:19" ht="14.25" x14ac:dyDescent="0.2">
      <c r="A13" s="33" t="s">
        <v>322</v>
      </c>
      <c r="B13" s="34">
        <v>670</v>
      </c>
      <c r="C13" s="34" t="s">
        <v>328</v>
      </c>
      <c r="D13" s="47" t="s">
        <v>329</v>
      </c>
      <c r="E13" s="34">
        <v>23</v>
      </c>
      <c r="F13" s="34">
        <v>1</v>
      </c>
      <c r="G13" s="34">
        <v>1</v>
      </c>
      <c r="H13" s="34">
        <v>2</v>
      </c>
      <c r="P13" s="30"/>
    </row>
    <row r="14" spans="1:19" ht="14.25" x14ac:dyDescent="0.2">
      <c r="A14" s="33" t="s">
        <v>319</v>
      </c>
      <c r="B14" s="34">
        <v>543</v>
      </c>
      <c r="C14" s="34" t="s">
        <v>330</v>
      </c>
      <c r="D14" s="47" t="s">
        <v>331</v>
      </c>
      <c r="E14" s="34">
        <v>24</v>
      </c>
      <c r="F14" s="34">
        <v>7</v>
      </c>
      <c r="G14" s="34">
        <v>7</v>
      </c>
      <c r="H14" s="34">
        <v>9</v>
      </c>
      <c r="P14" s="30"/>
    </row>
    <row r="15" spans="1:19" ht="14.25" x14ac:dyDescent="0.2">
      <c r="A15" s="33" t="s">
        <v>319</v>
      </c>
      <c r="B15" s="34">
        <v>769</v>
      </c>
      <c r="C15" s="34" t="s">
        <v>332</v>
      </c>
      <c r="D15" s="47" t="s">
        <v>318</v>
      </c>
      <c r="E15" s="34">
        <v>21</v>
      </c>
      <c r="F15" s="34">
        <v>1</v>
      </c>
      <c r="G15" s="34">
        <v>1</v>
      </c>
      <c r="H15" s="34">
        <v>0</v>
      </c>
      <c r="P15" s="30"/>
    </row>
    <row r="16" spans="1:19" ht="14.25" x14ac:dyDescent="0.2">
      <c r="A16" s="33" t="s">
        <v>316</v>
      </c>
      <c r="B16" s="34">
        <v>439</v>
      </c>
      <c r="C16" s="34" t="s">
        <v>333</v>
      </c>
      <c r="D16" s="47" t="s">
        <v>327</v>
      </c>
      <c r="E16" s="34">
        <v>20</v>
      </c>
      <c r="F16" s="34">
        <v>0</v>
      </c>
      <c r="G16" s="34">
        <v>1</v>
      </c>
      <c r="H16" s="34">
        <v>0</v>
      </c>
      <c r="P16" s="30"/>
    </row>
    <row r="17" spans="1:18" ht="14.25" x14ac:dyDescent="0.2">
      <c r="A17" s="33" t="s">
        <v>319</v>
      </c>
      <c r="B17" s="34">
        <v>197</v>
      </c>
      <c r="C17" s="34" t="s">
        <v>334</v>
      </c>
      <c r="D17" s="47" t="s">
        <v>318</v>
      </c>
      <c r="E17" s="34">
        <v>25</v>
      </c>
      <c r="F17" s="34">
        <v>0</v>
      </c>
      <c r="G17" s="34">
        <v>0</v>
      </c>
      <c r="H17" s="34">
        <v>0</v>
      </c>
      <c r="P17" s="30"/>
    </row>
    <row r="18" spans="1:18" ht="14.25" x14ac:dyDescent="0.2">
      <c r="A18" s="33" t="s">
        <v>322</v>
      </c>
      <c r="B18" s="34">
        <v>200</v>
      </c>
      <c r="C18" s="34" t="s">
        <v>335</v>
      </c>
      <c r="D18" s="47" t="s">
        <v>321</v>
      </c>
      <c r="E18" s="34">
        <v>22</v>
      </c>
      <c r="F18" s="34">
        <v>3</v>
      </c>
      <c r="G18" s="34">
        <v>2</v>
      </c>
      <c r="H18" s="34">
        <v>1</v>
      </c>
      <c r="P18" s="30"/>
    </row>
    <row r="19" spans="1:18" ht="14.25" x14ac:dyDescent="0.2">
      <c r="A19" s="33" t="s">
        <v>316</v>
      </c>
      <c r="B19" s="34">
        <v>850</v>
      </c>
      <c r="C19" s="34" t="s">
        <v>336</v>
      </c>
      <c r="D19" s="47" t="s">
        <v>327</v>
      </c>
      <c r="E19" s="34">
        <v>21</v>
      </c>
      <c r="F19" s="34">
        <v>10</v>
      </c>
      <c r="G19" s="34">
        <v>11</v>
      </c>
      <c r="H19" s="34">
        <v>2</v>
      </c>
      <c r="P19" s="30"/>
      <c r="R19" s="30"/>
    </row>
    <row r="20" spans="1:18" ht="14.25" x14ac:dyDescent="0.2">
      <c r="A20" s="33" t="s">
        <v>322</v>
      </c>
      <c r="B20" s="34">
        <v>392</v>
      </c>
      <c r="C20" s="34" t="s">
        <v>337</v>
      </c>
      <c r="D20" s="47" t="s">
        <v>325</v>
      </c>
      <c r="E20" s="34">
        <v>23</v>
      </c>
      <c r="F20" s="34">
        <v>0</v>
      </c>
      <c r="G20" s="34">
        <v>0</v>
      </c>
      <c r="H20" s="34">
        <v>0</v>
      </c>
      <c r="P20" s="30"/>
    </row>
    <row r="21" spans="1:18" ht="14.25" x14ac:dyDescent="0.2">
      <c r="A21" s="33" t="s">
        <v>316</v>
      </c>
      <c r="B21" s="34">
        <v>456</v>
      </c>
      <c r="C21" s="34" t="s">
        <v>338</v>
      </c>
      <c r="D21" s="47" t="s">
        <v>321</v>
      </c>
      <c r="E21" s="34">
        <v>25</v>
      </c>
      <c r="F21" s="34">
        <v>1</v>
      </c>
      <c r="G21" s="34">
        <v>0</v>
      </c>
      <c r="H21" s="34">
        <v>2</v>
      </c>
      <c r="P21" s="30"/>
    </row>
    <row r="22" spans="1:18" ht="14.25" x14ac:dyDescent="0.2">
      <c r="A22" s="33" t="s">
        <v>322</v>
      </c>
      <c r="B22" s="34">
        <v>410</v>
      </c>
      <c r="C22" s="34" t="s">
        <v>339</v>
      </c>
      <c r="D22" s="47" t="s">
        <v>340</v>
      </c>
      <c r="E22" s="34">
        <v>24</v>
      </c>
      <c r="F22" s="34">
        <v>0</v>
      </c>
      <c r="G22" s="34">
        <v>1</v>
      </c>
      <c r="H22" s="34">
        <v>0</v>
      </c>
      <c r="P22" s="30"/>
    </row>
    <row r="23" spans="1:18" ht="14.25" x14ac:dyDescent="0.2">
      <c r="A23" s="33" t="s">
        <v>319</v>
      </c>
      <c r="B23" s="34">
        <v>432</v>
      </c>
      <c r="C23" s="34" t="s">
        <v>341</v>
      </c>
      <c r="D23" s="47" t="s">
        <v>342</v>
      </c>
      <c r="E23" s="34">
        <v>19</v>
      </c>
      <c r="F23" s="34">
        <v>0</v>
      </c>
      <c r="G23" s="34">
        <v>2</v>
      </c>
      <c r="H23" s="34">
        <v>6</v>
      </c>
      <c r="P23" s="30"/>
    </row>
    <row r="24" spans="1:18" ht="14.25" x14ac:dyDescent="0.2">
      <c r="A24" s="33" t="s">
        <v>322</v>
      </c>
      <c r="B24" s="34">
        <v>456</v>
      </c>
      <c r="C24" s="34" t="s">
        <v>343</v>
      </c>
      <c r="D24" s="47" t="s">
        <v>331</v>
      </c>
      <c r="E24" s="34">
        <v>25</v>
      </c>
      <c r="F24" s="34">
        <v>2</v>
      </c>
      <c r="G24" s="34">
        <v>2</v>
      </c>
      <c r="H24" s="34">
        <v>6</v>
      </c>
      <c r="P24" s="30"/>
    </row>
    <row r="25" spans="1:18" ht="14.25" x14ac:dyDescent="0.2">
      <c r="A25" s="33" t="s">
        <v>316</v>
      </c>
      <c r="B25" s="34">
        <v>810</v>
      </c>
      <c r="C25" s="34" t="s">
        <v>344</v>
      </c>
      <c r="D25" s="47" t="s">
        <v>329</v>
      </c>
      <c r="E25" s="34">
        <v>22</v>
      </c>
      <c r="F25" s="34">
        <v>2</v>
      </c>
      <c r="G25" s="34">
        <v>2</v>
      </c>
      <c r="H25" s="34">
        <v>8</v>
      </c>
      <c r="P25" s="30"/>
    </row>
    <row r="26" spans="1:18" ht="14.25" x14ac:dyDescent="0.2">
      <c r="A26" s="33" t="s">
        <v>319</v>
      </c>
      <c r="B26" s="34">
        <v>329</v>
      </c>
      <c r="C26" s="34" t="s">
        <v>345</v>
      </c>
      <c r="D26" s="47" t="s">
        <v>318</v>
      </c>
      <c r="E26" s="34">
        <v>20</v>
      </c>
      <c r="F26" s="34">
        <v>1</v>
      </c>
      <c r="G26" s="34">
        <v>3</v>
      </c>
      <c r="H26" s="34">
        <v>0</v>
      </c>
      <c r="P26" s="30"/>
    </row>
    <row r="27" spans="1:18" ht="14.25" x14ac:dyDescent="0.2">
      <c r="A27" s="33" t="s">
        <v>319</v>
      </c>
      <c r="B27" s="34">
        <v>270</v>
      </c>
      <c r="C27" s="34" t="s">
        <v>346</v>
      </c>
      <c r="D27" s="47" t="s">
        <v>321</v>
      </c>
      <c r="E27" s="34">
        <v>27</v>
      </c>
      <c r="F27" s="34">
        <v>0</v>
      </c>
      <c r="G27" s="34">
        <v>0</v>
      </c>
      <c r="H27" s="34">
        <v>0</v>
      </c>
    </row>
    <row r="28" spans="1:18" ht="14.25" x14ac:dyDescent="0.2">
      <c r="A28" s="33" t="s">
        <v>316</v>
      </c>
      <c r="B28" s="34">
        <v>509</v>
      </c>
      <c r="C28" s="34" t="s">
        <v>347</v>
      </c>
      <c r="D28" s="47" t="s">
        <v>329</v>
      </c>
      <c r="E28" s="34">
        <v>26</v>
      </c>
      <c r="F28" s="34">
        <v>0</v>
      </c>
      <c r="G28" s="34">
        <v>1</v>
      </c>
      <c r="H28" s="34">
        <v>1</v>
      </c>
    </row>
    <row r="29" spans="1:18" ht="14.25" x14ac:dyDescent="0.2">
      <c r="A29" s="33" t="s">
        <v>322</v>
      </c>
      <c r="B29" s="34">
        <v>350</v>
      </c>
      <c r="C29" s="34" t="s">
        <v>348</v>
      </c>
      <c r="D29" s="47" t="s">
        <v>331</v>
      </c>
      <c r="E29" s="34">
        <v>22</v>
      </c>
      <c r="F29" s="34">
        <v>5</v>
      </c>
      <c r="G29" s="34">
        <v>4</v>
      </c>
      <c r="H29" s="34">
        <v>8</v>
      </c>
    </row>
    <row r="30" spans="1:18" ht="14.25" x14ac:dyDescent="0.2">
      <c r="A30" s="33" t="s">
        <v>322</v>
      </c>
      <c r="B30" s="34">
        <v>590</v>
      </c>
      <c r="C30" s="34" t="s">
        <v>349</v>
      </c>
      <c r="D30" s="47" t="s">
        <v>327</v>
      </c>
      <c r="E30" s="34">
        <v>19</v>
      </c>
      <c r="F30" s="34">
        <v>3</v>
      </c>
      <c r="G30" s="34">
        <v>2</v>
      </c>
      <c r="H30" s="34">
        <v>2</v>
      </c>
    </row>
    <row r="31" spans="1:18" ht="14.25" x14ac:dyDescent="0.2">
      <c r="A31" s="33" t="s">
        <v>316</v>
      </c>
      <c r="B31" s="34">
        <v>275</v>
      </c>
      <c r="C31" s="34" t="s">
        <v>350</v>
      </c>
      <c r="D31" s="47" t="s">
        <v>340</v>
      </c>
      <c r="E31" s="34">
        <v>19</v>
      </c>
      <c r="F31" s="34">
        <v>2</v>
      </c>
      <c r="G31" s="34">
        <v>2</v>
      </c>
      <c r="H31" s="34">
        <v>2</v>
      </c>
    </row>
    <row r="32" spans="1:18" ht="14.25" x14ac:dyDescent="0.2">
      <c r="A32" s="33" t="s">
        <v>322</v>
      </c>
      <c r="B32" s="34">
        <v>590</v>
      </c>
      <c r="C32" s="34" t="s">
        <v>351</v>
      </c>
      <c r="D32" s="47" t="s">
        <v>318</v>
      </c>
      <c r="E32" s="34">
        <v>21</v>
      </c>
      <c r="F32" s="34">
        <v>9</v>
      </c>
      <c r="G32" s="34">
        <v>10</v>
      </c>
      <c r="H32" s="34">
        <v>11</v>
      </c>
    </row>
    <row r="33" spans="1:11" ht="14.25" x14ac:dyDescent="0.2">
      <c r="A33" s="33" t="s">
        <v>319</v>
      </c>
      <c r="B33" s="34">
        <v>852</v>
      </c>
      <c r="C33" s="34" t="s">
        <v>352</v>
      </c>
      <c r="D33" s="47" t="s">
        <v>342</v>
      </c>
      <c r="E33" s="34">
        <v>25</v>
      </c>
      <c r="F33" s="34">
        <v>5</v>
      </c>
      <c r="G33" s="34">
        <v>8</v>
      </c>
      <c r="H33" s="34">
        <v>10</v>
      </c>
    </row>
    <row r="34" spans="1:11" ht="14.25" x14ac:dyDescent="0.2">
      <c r="A34" s="33" t="s">
        <v>322</v>
      </c>
      <c r="B34" s="34">
        <v>340</v>
      </c>
      <c r="C34" s="34" t="s">
        <v>353</v>
      </c>
      <c r="D34" s="47" t="s">
        <v>331</v>
      </c>
      <c r="E34" s="34">
        <v>24</v>
      </c>
      <c r="F34" s="34">
        <v>8</v>
      </c>
      <c r="G34" s="34">
        <v>4</v>
      </c>
      <c r="H34" s="34">
        <v>9</v>
      </c>
    </row>
    <row r="35" spans="1:11" ht="14.25" x14ac:dyDescent="0.2">
      <c r="A35" s="33" t="s">
        <v>319</v>
      </c>
      <c r="B35" s="34">
        <v>700</v>
      </c>
      <c r="C35" s="34" t="s">
        <v>354</v>
      </c>
      <c r="D35" s="47" t="s">
        <v>321</v>
      </c>
      <c r="E35" s="34">
        <v>23</v>
      </c>
      <c r="F35" s="34">
        <v>5</v>
      </c>
      <c r="G35" s="34">
        <v>2</v>
      </c>
      <c r="H35" s="34">
        <v>7</v>
      </c>
    </row>
    <row r="36" spans="1:11" ht="14.25" x14ac:dyDescent="0.2">
      <c r="A36" s="33" t="s">
        <v>322</v>
      </c>
      <c r="B36" s="34">
        <v>485</v>
      </c>
      <c r="C36" s="34" t="s">
        <v>355</v>
      </c>
      <c r="D36" s="47" t="s">
        <v>327</v>
      </c>
      <c r="E36" s="34">
        <v>21</v>
      </c>
      <c r="F36" s="34">
        <v>8</v>
      </c>
      <c r="G36" s="34">
        <v>9</v>
      </c>
      <c r="H36" s="34">
        <v>4</v>
      </c>
    </row>
    <row r="37" spans="1:11" ht="14.25" x14ac:dyDescent="0.2">
      <c r="A37" s="33" t="s">
        <v>316</v>
      </c>
      <c r="B37" s="34">
        <v>677</v>
      </c>
      <c r="C37" s="34" t="s">
        <v>356</v>
      </c>
      <c r="D37" s="47" t="s">
        <v>318</v>
      </c>
      <c r="E37" s="34">
        <v>19</v>
      </c>
      <c r="F37" s="34">
        <v>4</v>
      </c>
      <c r="G37" s="34">
        <v>3</v>
      </c>
      <c r="H37" s="34">
        <v>0</v>
      </c>
    </row>
    <row r="38" spans="1:11" ht="14.25" x14ac:dyDescent="0.2">
      <c r="A38" s="33" t="s">
        <v>322</v>
      </c>
      <c r="B38" s="34">
        <v>820</v>
      </c>
      <c r="C38" s="34" t="s">
        <v>357</v>
      </c>
      <c r="D38" s="47" t="s">
        <v>321</v>
      </c>
      <c r="E38" s="34">
        <v>20</v>
      </c>
      <c r="F38" s="34">
        <v>2</v>
      </c>
      <c r="G38" s="34">
        <v>9</v>
      </c>
      <c r="H38" s="34">
        <v>10</v>
      </c>
    </row>
    <row r="39" spans="1:11" ht="14.25" x14ac:dyDescent="0.2">
      <c r="A39" s="33" t="s">
        <v>319</v>
      </c>
      <c r="B39" s="34">
        <v>730</v>
      </c>
      <c r="C39" s="34" t="s">
        <v>358</v>
      </c>
      <c r="D39" s="47" t="s">
        <v>325</v>
      </c>
      <c r="E39" s="34">
        <v>27</v>
      </c>
      <c r="F39" s="34">
        <v>3</v>
      </c>
      <c r="G39" s="34">
        <v>8</v>
      </c>
      <c r="H39" s="34">
        <v>2</v>
      </c>
    </row>
    <row r="40" spans="1:11" ht="14.25" x14ac:dyDescent="0.2">
      <c r="A40" s="33" t="s">
        <v>322</v>
      </c>
      <c r="B40" s="34">
        <v>430</v>
      </c>
      <c r="C40" s="34" t="s">
        <v>359</v>
      </c>
      <c r="D40" s="47" t="s">
        <v>331</v>
      </c>
      <c r="E40" s="34">
        <v>25</v>
      </c>
      <c r="F40" s="34">
        <v>6</v>
      </c>
      <c r="G40" s="34">
        <v>9</v>
      </c>
      <c r="H40" s="34">
        <v>5</v>
      </c>
    </row>
    <row r="41" spans="1:11" ht="14.25" x14ac:dyDescent="0.2">
      <c r="A41" s="33" t="s">
        <v>316</v>
      </c>
      <c r="B41" s="34">
        <v>290</v>
      </c>
      <c r="C41" s="34" t="s">
        <v>360</v>
      </c>
      <c r="D41" s="47" t="s">
        <v>342</v>
      </c>
      <c r="E41" s="34">
        <v>26</v>
      </c>
      <c r="F41" s="34">
        <v>0</v>
      </c>
      <c r="G41" s="34">
        <v>1</v>
      </c>
      <c r="H41" s="34">
        <v>1</v>
      </c>
    </row>
    <row r="42" spans="1:11" ht="14.25" x14ac:dyDescent="0.2">
      <c r="A42" s="33" t="s">
        <v>322</v>
      </c>
      <c r="B42" s="34">
        <v>832</v>
      </c>
      <c r="C42" s="34" t="s">
        <v>361</v>
      </c>
      <c r="D42" s="47" t="s">
        <v>318</v>
      </c>
      <c r="E42" s="34">
        <v>24</v>
      </c>
      <c r="F42" s="34">
        <v>1</v>
      </c>
      <c r="G42" s="34">
        <v>1</v>
      </c>
      <c r="H42" s="34">
        <v>1</v>
      </c>
    </row>
    <row r="43" spans="1:11" ht="14.25" x14ac:dyDescent="0.2">
      <c r="A43" s="33" t="s">
        <v>319</v>
      </c>
      <c r="B43" s="34">
        <v>855</v>
      </c>
      <c r="C43" s="34" t="s">
        <v>362</v>
      </c>
      <c r="D43" s="47" t="s">
        <v>327</v>
      </c>
      <c r="E43" s="34">
        <v>27</v>
      </c>
      <c r="F43" s="34">
        <v>5</v>
      </c>
      <c r="G43" s="34">
        <v>8</v>
      </c>
      <c r="H43" s="34">
        <v>0</v>
      </c>
    </row>
    <row r="44" spans="1:11" ht="14.25" x14ac:dyDescent="0.2">
      <c r="A44" s="33" t="s">
        <v>322</v>
      </c>
      <c r="B44" s="34">
        <v>198</v>
      </c>
      <c r="C44" s="34" t="s">
        <v>363</v>
      </c>
      <c r="D44" s="47" t="s">
        <v>329</v>
      </c>
      <c r="E44" s="34">
        <v>25</v>
      </c>
      <c r="F44" s="34">
        <v>2</v>
      </c>
      <c r="G44" s="34">
        <v>6</v>
      </c>
      <c r="H44" s="34">
        <v>4</v>
      </c>
    </row>
    <row r="45" spans="1:11" ht="14.25" x14ac:dyDescent="0.2">
      <c r="A45" s="33" t="s">
        <v>316</v>
      </c>
      <c r="B45" s="34">
        <v>240</v>
      </c>
      <c r="C45" s="34" t="s">
        <v>364</v>
      </c>
      <c r="D45" s="47" t="s">
        <v>342</v>
      </c>
      <c r="E45" s="34">
        <v>20</v>
      </c>
      <c r="F45" s="34">
        <v>6</v>
      </c>
      <c r="G45" s="34">
        <v>8</v>
      </c>
      <c r="H45" s="34">
        <v>7</v>
      </c>
    </row>
    <row r="46" spans="1:11" ht="14.25" x14ac:dyDescent="0.2">
      <c r="A46" s="33" t="s">
        <v>319</v>
      </c>
      <c r="B46" s="34">
        <v>590</v>
      </c>
      <c r="C46" s="34" t="s">
        <v>365</v>
      </c>
      <c r="D46" s="47" t="s">
        <v>340</v>
      </c>
      <c r="E46" s="34">
        <v>23</v>
      </c>
      <c r="F46" s="34">
        <v>1</v>
      </c>
      <c r="G46" s="34">
        <v>5</v>
      </c>
      <c r="H46" s="34">
        <v>9</v>
      </c>
    </row>
    <row r="47" spans="1:11" ht="15" thickBot="1" x14ac:dyDescent="0.25">
      <c r="A47" s="35" t="s">
        <v>316</v>
      </c>
      <c r="B47" s="36">
        <v>762</v>
      </c>
      <c r="C47" s="36" t="s">
        <v>366</v>
      </c>
      <c r="D47" s="48" t="s">
        <v>318</v>
      </c>
      <c r="E47" s="36">
        <v>24</v>
      </c>
      <c r="F47" s="36">
        <v>11</v>
      </c>
      <c r="G47" s="36">
        <v>3</v>
      </c>
      <c r="H47" s="36">
        <v>9</v>
      </c>
      <c r="K47" s="30"/>
    </row>
    <row r="49" spans="1:17" ht="13.5" thickBot="1" x14ac:dyDescent="0.25"/>
    <row r="50" spans="1:17" ht="60.75" thickBot="1" x14ac:dyDescent="0.25">
      <c r="F50" s="49" t="s">
        <v>308</v>
      </c>
      <c r="G50" s="50" t="s">
        <v>309</v>
      </c>
      <c r="H50" s="49" t="s">
        <v>310</v>
      </c>
      <c r="I50" s="50" t="s">
        <v>311</v>
      </c>
      <c r="J50" s="49" t="s">
        <v>312</v>
      </c>
      <c r="K50" s="49" t="s">
        <v>313</v>
      </c>
      <c r="L50" s="49" t="s">
        <v>314</v>
      </c>
      <c r="M50" s="49" t="s">
        <v>315</v>
      </c>
    </row>
    <row r="51" spans="1:17" ht="14.25" x14ac:dyDescent="0.2">
      <c r="F51" s="31" t="s">
        <v>316</v>
      </c>
      <c r="G51" s="37"/>
      <c r="H51" s="37"/>
      <c r="I51" s="46" t="s">
        <v>318</v>
      </c>
      <c r="J51" s="29" t="s">
        <v>434</v>
      </c>
    </row>
    <row r="52" spans="1:17" ht="13.5" thickBot="1" x14ac:dyDescent="0.25">
      <c r="F52" s="37"/>
      <c r="G52" s="37"/>
      <c r="H52" s="37"/>
    </row>
    <row r="53" spans="1:17" ht="21.95" customHeight="1" thickTop="1" thickBot="1" x14ac:dyDescent="0.3">
      <c r="A53" s="112" t="s">
        <v>380</v>
      </c>
      <c r="B53" s="113"/>
      <c r="C53" s="113"/>
      <c r="D53" s="114"/>
      <c r="E53" s="121">
        <f>DSUM(A7:H47,F7,F50:M51)</f>
        <v>23</v>
      </c>
    </row>
    <row r="54" spans="1:17" ht="21.95" customHeight="1" thickBot="1" x14ac:dyDescent="0.3">
      <c r="A54" s="115" t="s">
        <v>383</v>
      </c>
      <c r="B54" s="116"/>
      <c r="C54" s="116"/>
      <c r="D54" s="117"/>
      <c r="E54" s="125">
        <f>DAVERAGE(A7:H47,E7,G54:N56)</f>
        <v>20.666666666666668</v>
      </c>
      <c r="G54" s="49" t="s">
        <v>308</v>
      </c>
      <c r="H54" s="50" t="s">
        <v>309</v>
      </c>
      <c r="I54" s="49" t="s">
        <v>310</v>
      </c>
      <c r="J54" s="50" t="s">
        <v>311</v>
      </c>
      <c r="K54" s="49" t="s">
        <v>312</v>
      </c>
      <c r="L54" s="49" t="s">
        <v>313</v>
      </c>
      <c r="M54" s="123" t="s">
        <v>314</v>
      </c>
      <c r="N54" s="49" t="s">
        <v>315</v>
      </c>
    </row>
    <row r="55" spans="1:17" ht="21.95" customHeight="1" thickBot="1" x14ac:dyDescent="0.3">
      <c r="A55" s="118" t="s">
        <v>379</v>
      </c>
      <c r="B55" s="119"/>
      <c r="C55" s="119"/>
      <c r="D55" s="120"/>
      <c r="E55" s="122">
        <f>DCOUNT(A7:H47,H7,J59:Q60)</f>
        <v>3</v>
      </c>
      <c r="G55" s="31" t="s">
        <v>316</v>
      </c>
      <c r="J55" s="47" t="s">
        <v>321</v>
      </c>
      <c r="M55" s="124" t="s">
        <v>435</v>
      </c>
    </row>
    <row r="56" spans="1:17" ht="15" thickTop="1" x14ac:dyDescent="0.2">
      <c r="G56" s="33" t="s">
        <v>322</v>
      </c>
      <c r="J56" s="47" t="s">
        <v>321</v>
      </c>
      <c r="M56" s="124" t="s">
        <v>435</v>
      </c>
    </row>
    <row r="58" spans="1:17" ht="13.5" thickBot="1" x14ac:dyDescent="0.25"/>
    <row r="59" spans="1:17" ht="21.75" customHeight="1" thickBot="1" x14ac:dyDescent="0.3">
      <c r="E59" s="107" t="s">
        <v>367</v>
      </c>
      <c r="F59" s="107"/>
      <c r="G59" s="38" t="s">
        <v>368</v>
      </c>
      <c r="H59" s="38" t="s">
        <v>369</v>
      </c>
      <c r="J59" s="49" t="s">
        <v>308</v>
      </c>
      <c r="K59" s="50" t="s">
        <v>309</v>
      </c>
      <c r="L59" s="49" t="s">
        <v>310</v>
      </c>
      <c r="M59" s="50" t="s">
        <v>311</v>
      </c>
      <c r="N59" s="49" t="s">
        <v>312</v>
      </c>
      <c r="O59" s="49" t="s">
        <v>313</v>
      </c>
      <c r="P59" s="49" t="s">
        <v>314</v>
      </c>
      <c r="Q59" s="49" t="s">
        <v>315</v>
      </c>
    </row>
    <row r="60" spans="1:17" ht="21.95" customHeight="1" thickTop="1" thickBot="1" x14ac:dyDescent="0.35">
      <c r="A60" s="51" t="s">
        <v>370</v>
      </c>
      <c r="B60" s="52"/>
      <c r="C60" s="52"/>
      <c r="D60" s="39" t="s">
        <v>371</v>
      </c>
      <c r="E60" s="39">
        <f>SMALL(B8:B47,1)</f>
        <v>197</v>
      </c>
      <c r="F60" s="40" t="s">
        <v>372</v>
      </c>
      <c r="G60" s="127" t="str">
        <f>VLOOKUP(E60,B6:H46,2,FALSE)</f>
        <v>DEPORTISTA 10</v>
      </c>
      <c r="H60" s="128" t="str">
        <f>VLOOKUP(E60,$B$7:$H$47,3,FALSE)</f>
        <v>UNLAM</v>
      </c>
      <c r="J60" s="33" t="s">
        <v>322</v>
      </c>
      <c r="M60" s="47" t="s">
        <v>327</v>
      </c>
    </row>
    <row r="61" spans="1:17" ht="21.95" customHeight="1" thickTop="1" x14ac:dyDescent="0.25">
      <c r="A61" s="41"/>
      <c r="B61" s="41"/>
      <c r="C61" s="41"/>
      <c r="D61" s="53" t="s">
        <v>373</v>
      </c>
      <c r="E61" s="54">
        <f>SMALL(B8:B47,2)</f>
        <v>198</v>
      </c>
      <c r="F61" s="55" t="s">
        <v>372</v>
      </c>
      <c r="G61" s="127" t="str">
        <f>VLOOKUP(E61,B7:H47,2,FALSE)</f>
        <v>DEPORTISTA 37</v>
      </c>
      <c r="H61" s="128" t="str">
        <f t="shared" ref="H61:H62" si="0">VLOOKUP(E61,$B$7:$H$47,3,FALSE)</f>
        <v>UNSAM</v>
      </c>
    </row>
    <row r="62" spans="1:17" ht="21.95" customHeight="1" thickBot="1" x14ac:dyDescent="0.3">
      <c r="A62" s="41"/>
      <c r="B62" s="41"/>
      <c r="C62" s="41"/>
      <c r="D62" s="56" t="s">
        <v>374</v>
      </c>
      <c r="E62" s="42">
        <f>SMALL(B8:B47,3)</f>
        <v>200</v>
      </c>
      <c r="F62" s="43" t="s">
        <v>372</v>
      </c>
      <c r="G62" s="127" t="str">
        <f>VLOOKUP(E62,B8:H48,2,FALSE)</f>
        <v>DEPORTISTA 11</v>
      </c>
      <c r="H62" s="128" t="str">
        <f t="shared" si="0"/>
        <v>UBA</v>
      </c>
    </row>
    <row r="63" spans="1:17" ht="21.95" customHeight="1" thickTop="1" x14ac:dyDescent="0.2">
      <c r="D63" s="44"/>
      <c r="E63" s="45"/>
    </row>
    <row r="64" spans="1:17" ht="21.95" customHeight="1" thickBot="1" x14ac:dyDescent="0.3">
      <c r="D64" s="44"/>
      <c r="E64" s="107" t="s">
        <v>367</v>
      </c>
      <c r="F64" s="107"/>
      <c r="G64" s="38" t="s">
        <v>368</v>
      </c>
      <c r="H64" s="38" t="s">
        <v>369</v>
      </c>
    </row>
    <row r="65" spans="1:8" ht="21.95" customHeight="1" thickTop="1" thickBot="1" x14ac:dyDescent="0.35">
      <c r="A65" s="51" t="s">
        <v>375</v>
      </c>
      <c r="B65" s="52"/>
      <c r="C65" s="52"/>
      <c r="D65" s="39" t="s">
        <v>376</v>
      </c>
      <c r="E65" s="39">
        <f>LARGE(B8:B47,1)</f>
        <v>855</v>
      </c>
      <c r="F65" s="40" t="s">
        <v>372</v>
      </c>
      <c r="G65" s="129" t="str">
        <f>VLOOKUP(E65,$B$7:$H$47,2,FALSE)</f>
        <v>DEPORTISTA 36</v>
      </c>
      <c r="H65" s="128" t="str">
        <f>VLOOKUP(E65,$B$7:$H$47,3,FALSE)</f>
        <v>UNLP</v>
      </c>
    </row>
    <row r="66" spans="1:8" ht="21.95" customHeight="1" thickTop="1" x14ac:dyDescent="0.25">
      <c r="A66" s="41"/>
      <c r="B66" s="41"/>
      <c r="C66" s="41"/>
      <c r="D66" s="53" t="s">
        <v>377</v>
      </c>
      <c r="E66" s="54">
        <f>LARGE(B8:B47,2)</f>
        <v>852</v>
      </c>
      <c r="F66" s="55" t="s">
        <v>372</v>
      </c>
      <c r="G66" s="129" t="str">
        <f t="shared" ref="G66:G67" si="1">VLOOKUP(E66,$B$7:$H$47,2,FALSE)</f>
        <v>DEPORTISTA 26</v>
      </c>
      <c r="H66" s="128" t="str">
        <f t="shared" ref="H66:H67" si="2">VLOOKUP(E66,$B$7:$H$47,3,FALSE)</f>
        <v>UNLU</v>
      </c>
    </row>
    <row r="67" spans="1:8" ht="21.95" customHeight="1" thickBot="1" x14ac:dyDescent="0.3">
      <c r="A67" s="41"/>
      <c r="B67" s="41"/>
      <c r="C67" s="41"/>
      <c r="D67" s="56" t="s">
        <v>378</v>
      </c>
      <c r="E67" s="42">
        <f>LARGE(B8:B47,3)</f>
        <v>850</v>
      </c>
      <c r="F67" s="43" t="s">
        <v>372</v>
      </c>
      <c r="G67" s="129" t="str">
        <f t="shared" si="1"/>
        <v>DEPORTISTA 12</v>
      </c>
      <c r="H67" s="128" t="str">
        <f t="shared" si="2"/>
        <v>UNLP</v>
      </c>
    </row>
    <row r="68" spans="1:8" ht="21.95" customHeight="1" thickTop="1" x14ac:dyDescent="0.2">
      <c r="H68" s="126"/>
    </row>
  </sheetData>
  <mergeCells count="8">
    <mergeCell ref="E59:F59"/>
    <mergeCell ref="E64:F64"/>
    <mergeCell ref="B3:H3"/>
    <mergeCell ref="B4:H4"/>
    <mergeCell ref="E6:H6"/>
    <mergeCell ref="A53:D53"/>
    <mergeCell ref="A54:D54"/>
    <mergeCell ref="A55:D55"/>
  </mergeCells>
  <pageMargins left="0.7" right="0.7" top="0.75" bottom="0.75" header="0.3" footer="0.3"/>
  <pageSetup paperSize="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000"/>
  <sheetViews>
    <sheetView workbookViewId="0">
      <selection activeCell="G127" sqref="G127"/>
    </sheetView>
  </sheetViews>
  <sheetFormatPr baseColWidth="10" defaultRowHeight="12.75" x14ac:dyDescent="0.2"/>
  <cols>
    <col min="1" max="1" width="18.28515625" customWidth="1"/>
    <col min="2" max="2" width="23" customWidth="1"/>
    <col min="3" max="3" width="13.28515625" customWidth="1"/>
    <col min="4" max="4" width="11.85546875" customWidth="1"/>
    <col min="5" max="5" width="13.140625" customWidth="1"/>
    <col min="6" max="6" width="11.7109375" customWidth="1"/>
    <col min="7" max="7" width="6.85546875" customWidth="1"/>
    <col min="8" max="8" width="13.140625" bestFit="1" customWidth="1"/>
    <col min="9" max="9" width="17.85546875" customWidth="1"/>
    <col min="10" max="10" width="9.42578125" customWidth="1"/>
  </cols>
  <sheetData>
    <row r="3" spans="1:7" ht="60" x14ac:dyDescent="0.2">
      <c r="A3" s="8" t="s">
        <v>269</v>
      </c>
      <c r="B3" s="8" t="s">
        <v>266</v>
      </c>
      <c r="C3" s="8" t="s">
        <v>268</v>
      </c>
      <c r="D3" s="8" t="s">
        <v>270</v>
      </c>
      <c r="E3" s="8" t="s">
        <v>4</v>
      </c>
      <c r="F3" s="8" t="s">
        <v>267</v>
      </c>
      <c r="G3" s="9" t="s">
        <v>292</v>
      </c>
    </row>
    <row r="4" spans="1:7" x14ac:dyDescent="0.2">
      <c r="A4" s="10" t="s">
        <v>273</v>
      </c>
      <c r="B4" s="11" t="s">
        <v>272</v>
      </c>
      <c r="C4" s="12">
        <v>41762</v>
      </c>
      <c r="D4" s="10" t="s">
        <v>274</v>
      </c>
      <c r="E4" s="10" t="s">
        <v>271</v>
      </c>
      <c r="F4" s="13">
        <v>12</v>
      </c>
      <c r="G4" s="14">
        <v>5200</v>
      </c>
    </row>
    <row r="5" spans="1:7" x14ac:dyDescent="0.2">
      <c r="A5" s="10" t="s">
        <v>273</v>
      </c>
      <c r="B5" s="11" t="s">
        <v>276</v>
      </c>
      <c r="C5" s="12">
        <v>41763</v>
      </c>
      <c r="D5" s="10" t="s">
        <v>288</v>
      </c>
      <c r="E5" s="10" t="s">
        <v>275</v>
      </c>
      <c r="F5" s="13">
        <v>23</v>
      </c>
      <c r="G5" s="14">
        <v>6400</v>
      </c>
    </row>
    <row r="6" spans="1:7" x14ac:dyDescent="0.2">
      <c r="A6" s="10" t="s">
        <v>283</v>
      </c>
      <c r="B6" s="11" t="s">
        <v>280</v>
      </c>
      <c r="C6" s="12">
        <v>41764</v>
      </c>
      <c r="D6" s="10" t="s">
        <v>289</v>
      </c>
      <c r="E6" s="10" t="s">
        <v>279</v>
      </c>
      <c r="F6" s="13">
        <v>12</v>
      </c>
      <c r="G6" s="14">
        <v>2600</v>
      </c>
    </row>
    <row r="7" spans="1:7" x14ac:dyDescent="0.2">
      <c r="A7" s="10" t="s">
        <v>283</v>
      </c>
      <c r="B7" s="11" t="s">
        <v>280</v>
      </c>
      <c r="C7" s="12">
        <v>41764</v>
      </c>
      <c r="D7" s="10" t="s">
        <v>289</v>
      </c>
      <c r="E7" s="10" t="s">
        <v>282</v>
      </c>
      <c r="F7" s="13">
        <v>32</v>
      </c>
      <c r="G7" s="14">
        <v>1500</v>
      </c>
    </row>
    <row r="8" spans="1:7" x14ac:dyDescent="0.2">
      <c r="A8" s="10" t="s">
        <v>273</v>
      </c>
      <c r="B8" s="11" t="s">
        <v>284</v>
      </c>
      <c r="C8" s="12">
        <v>41764</v>
      </c>
      <c r="D8" s="10" t="s">
        <v>289</v>
      </c>
      <c r="E8" s="10" t="s">
        <v>271</v>
      </c>
      <c r="F8" s="13">
        <v>43</v>
      </c>
      <c r="G8" s="14">
        <v>2700</v>
      </c>
    </row>
    <row r="9" spans="1:7" x14ac:dyDescent="0.2">
      <c r="A9" s="10" t="s">
        <v>273</v>
      </c>
      <c r="B9" s="11" t="s">
        <v>272</v>
      </c>
      <c r="C9" s="12">
        <v>41769</v>
      </c>
      <c r="D9" s="10" t="s">
        <v>274</v>
      </c>
      <c r="E9" s="10" t="s">
        <v>286</v>
      </c>
      <c r="F9" s="13">
        <v>44</v>
      </c>
      <c r="G9" s="14">
        <v>3400</v>
      </c>
    </row>
    <row r="10" spans="1:7" x14ac:dyDescent="0.2">
      <c r="A10" s="10" t="s">
        <v>277</v>
      </c>
      <c r="B10" s="11" t="s">
        <v>73</v>
      </c>
      <c r="C10" s="12">
        <v>41775</v>
      </c>
      <c r="D10" s="10" t="s">
        <v>278</v>
      </c>
      <c r="E10" s="10" t="s">
        <v>271</v>
      </c>
      <c r="F10" s="13">
        <v>33</v>
      </c>
      <c r="G10" s="14">
        <v>6500</v>
      </c>
    </row>
    <row r="11" spans="1:7" x14ac:dyDescent="0.2">
      <c r="A11" s="10" t="s">
        <v>277</v>
      </c>
      <c r="B11" s="11" t="s">
        <v>74</v>
      </c>
      <c r="C11" s="12">
        <v>41771</v>
      </c>
      <c r="D11" s="10" t="s">
        <v>289</v>
      </c>
      <c r="E11" s="10" t="s">
        <v>286</v>
      </c>
      <c r="F11" s="13">
        <v>26</v>
      </c>
      <c r="G11" s="14">
        <v>8600</v>
      </c>
    </row>
    <row r="12" spans="1:7" x14ac:dyDescent="0.2">
      <c r="A12" s="10" t="s">
        <v>283</v>
      </c>
      <c r="B12" s="11" t="s">
        <v>280</v>
      </c>
      <c r="C12" s="12">
        <v>41764</v>
      </c>
      <c r="D12" s="10" t="s">
        <v>289</v>
      </c>
      <c r="E12" s="10" t="s">
        <v>282</v>
      </c>
      <c r="F12" s="13">
        <v>29</v>
      </c>
      <c r="G12" s="14">
        <v>3100</v>
      </c>
    </row>
    <row r="13" spans="1:7" x14ac:dyDescent="0.2">
      <c r="A13" s="10" t="s">
        <v>283</v>
      </c>
      <c r="B13" s="11" t="s">
        <v>280</v>
      </c>
      <c r="C13" s="12">
        <v>41767</v>
      </c>
      <c r="D13" s="10" t="s">
        <v>281</v>
      </c>
      <c r="E13" s="10" t="s">
        <v>279</v>
      </c>
      <c r="F13" s="13">
        <v>12</v>
      </c>
      <c r="G13" s="14">
        <v>3700</v>
      </c>
    </row>
    <row r="14" spans="1:7" x14ac:dyDescent="0.2">
      <c r="A14" s="10" t="s">
        <v>273</v>
      </c>
      <c r="B14" s="11" t="s">
        <v>272</v>
      </c>
      <c r="C14" s="12">
        <v>41767</v>
      </c>
      <c r="D14" s="10" t="s">
        <v>281</v>
      </c>
      <c r="E14" s="10" t="s">
        <v>287</v>
      </c>
      <c r="F14" s="13">
        <v>54</v>
      </c>
      <c r="G14" s="14">
        <v>1500</v>
      </c>
    </row>
    <row r="15" spans="1:7" x14ac:dyDescent="0.2">
      <c r="A15" s="10" t="s">
        <v>273</v>
      </c>
      <c r="B15" s="11" t="s">
        <v>272</v>
      </c>
      <c r="C15" s="12">
        <v>41769</v>
      </c>
      <c r="D15" s="10" t="s">
        <v>274</v>
      </c>
      <c r="E15" s="10" t="s">
        <v>286</v>
      </c>
      <c r="F15" s="13">
        <v>32</v>
      </c>
      <c r="G15" s="14">
        <v>2640</v>
      </c>
    </row>
    <row r="16" spans="1:7" x14ac:dyDescent="0.2">
      <c r="A16" s="10" t="s">
        <v>273</v>
      </c>
      <c r="B16" s="11" t="s">
        <v>276</v>
      </c>
      <c r="C16" s="12">
        <v>41769</v>
      </c>
      <c r="D16" s="10" t="s">
        <v>274</v>
      </c>
      <c r="E16" s="10" t="s">
        <v>271</v>
      </c>
      <c r="F16" s="13">
        <v>22</v>
      </c>
      <c r="G16" s="14">
        <v>3780</v>
      </c>
    </row>
    <row r="17" spans="1:8" x14ac:dyDescent="0.2">
      <c r="A17" s="10" t="s">
        <v>283</v>
      </c>
      <c r="B17" s="11" t="s">
        <v>280</v>
      </c>
      <c r="C17" s="12">
        <v>41767</v>
      </c>
      <c r="D17" s="10" t="s">
        <v>281</v>
      </c>
      <c r="E17" s="10" t="s">
        <v>279</v>
      </c>
      <c r="F17" s="13">
        <v>12</v>
      </c>
      <c r="G17" s="14">
        <v>1890</v>
      </c>
    </row>
    <row r="18" spans="1:8" x14ac:dyDescent="0.2">
      <c r="A18" s="10" t="s">
        <v>283</v>
      </c>
      <c r="B18" s="11" t="s">
        <v>280</v>
      </c>
      <c r="C18" s="12">
        <v>41772</v>
      </c>
      <c r="D18" s="10" t="s">
        <v>285</v>
      </c>
      <c r="E18" s="10" t="s">
        <v>271</v>
      </c>
      <c r="F18" s="13">
        <v>65</v>
      </c>
      <c r="G18" s="14">
        <v>1100</v>
      </c>
    </row>
    <row r="19" spans="1:8" x14ac:dyDescent="0.2">
      <c r="A19" s="10" t="s">
        <v>273</v>
      </c>
      <c r="B19" s="11" t="s">
        <v>276</v>
      </c>
      <c r="C19" s="12">
        <v>41779</v>
      </c>
      <c r="D19" s="10" t="s">
        <v>285</v>
      </c>
      <c r="E19" s="10" t="s">
        <v>287</v>
      </c>
      <c r="F19" s="13">
        <v>33</v>
      </c>
      <c r="G19" s="14">
        <v>3450</v>
      </c>
    </row>
    <row r="20" spans="1:8" x14ac:dyDescent="0.2">
      <c r="A20" s="10" t="s">
        <v>273</v>
      </c>
      <c r="B20" s="11" t="s">
        <v>284</v>
      </c>
      <c r="C20" s="12">
        <v>41771</v>
      </c>
      <c r="D20" s="10" t="s">
        <v>289</v>
      </c>
      <c r="E20" s="10" t="s">
        <v>271</v>
      </c>
      <c r="F20" s="13">
        <v>23</v>
      </c>
      <c r="G20" s="14">
        <v>7890</v>
      </c>
    </row>
    <row r="21" spans="1:8" x14ac:dyDescent="0.2">
      <c r="A21" s="10" t="s">
        <v>277</v>
      </c>
      <c r="B21" s="11" t="s">
        <v>73</v>
      </c>
      <c r="C21" s="12">
        <v>41771</v>
      </c>
      <c r="D21" s="10" t="s">
        <v>289</v>
      </c>
      <c r="E21" s="10" t="s">
        <v>279</v>
      </c>
      <c r="F21" s="13">
        <v>43</v>
      </c>
      <c r="G21" s="14">
        <v>3987</v>
      </c>
    </row>
    <row r="22" spans="1:8" x14ac:dyDescent="0.2">
      <c r="A22" s="10" t="s">
        <v>273</v>
      </c>
      <c r="B22" s="11" t="s">
        <v>272</v>
      </c>
      <c r="C22" s="12">
        <v>41772</v>
      </c>
      <c r="D22" s="10" t="s">
        <v>285</v>
      </c>
      <c r="E22" s="10" t="s">
        <v>282</v>
      </c>
      <c r="F22" s="13">
        <v>34</v>
      </c>
      <c r="G22" s="14">
        <v>8905</v>
      </c>
    </row>
    <row r="23" spans="1:8" x14ac:dyDescent="0.2">
      <c r="A23" s="10" t="s">
        <v>283</v>
      </c>
      <c r="B23" s="11" t="s">
        <v>280</v>
      </c>
      <c r="C23" s="12">
        <v>41772</v>
      </c>
      <c r="D23" s="10" t="s">
        <v>285</v>
      </c>
      <c r="E23" s="10" t="s">
        <v>271</v>
      </c>
      <c r="F23" s="13">
        <v>65</v>
      </c>
      <c r="G23" s="14">
        <v>8947</v>
      </c>
    </row>
    <row r="24" spans="1:8" x14ac:dyDescent="0.2">
      <c r="A24" s="10" t="s">
        <v>273</v>
      </c>
      <c r="B24" s="11" t="s">
        <v>272</v>
      </c>
      <c r="C24" s="12">
        <v>41772</v>
      </c>
      <c r="D24" s="10" t="s">
        <v>285</v>
      </c>
      <c r="E24" s="10" t="s">
        <v>271</v>
      </c>
      <c r="F24" s="13">
        <v>45</v>
      </c>
      <c r="G24" s="14">
        <v>3297</v>
      </c>
    </row>
    <row r="25" spans="1:8" x14ac:dyDescent="0.2">
      <c r="A25" s="10" t="s">
        <v>273</v>
      </c>
      <c r="B25" s="11" t="s">
        <v>272</v>
      </c>
      <c r="C25" s="12">
        <v>41774</v>
      </c>
      <c r="D25" s="10" t="s">
        <v>281</v>
      </c>
      <c r="E25" s="10" t="s">
        <v>279</v>
      </c>
      <c r="F25" s="13">
        <v>34</v>
      </c>
      <c r="G25" s="14">
        <v>14008</v>
      </c>
    </row>
    <row r="26" spans="1:8" x14ac:dyDescent="0.2">
      <c r="A26" s="10" t="s">
        <v>273</v>
      </c>
      <c r="B26" s="11" t="s">
        <v>272</v>
      </c>
      <c r="C26" s="12">
        <v>41774</v>
      </c>
      <c r="D26" s="10" t="s">
        <v>281</v>
      </c>
      <c r="E26" s="10" t="s">
        <v>282</v>
      </c>
      <c r="F26" s="13">
        <v>23</v>
      </c>
      <c r="G26" s="14">
        <v>12870</v>
      </c>
    </row>
    <row r="27" spans="1:8" x14ac:dyDescent="0.2">
      <c r="A27" s="10" t="s">
        <v>277</v>
      </c>
      <c r="B27" s="11" t="s">
        <v>73</v>
      </c>
      <c r="C27" s="12">
        <v>41775</v>
      </c>
      <c r="D27" s="10" t="s">
        <v>278</v>
      </c>
      <c r="E27" s="10" t="s">
        <v>271</v>
      </c>
      <c r="F27" s="13">
        <v>27</v>
      </c>
      <c r="G27" s="14">
        <v>3987</v>
      </c>
    </row>
    <row r="28" spans="1:8" x14ac:dyDescent="0.2">
      <c r="A28" s="10" t="s">
        <v>273</v>
      </c>
      <c r="B28" s="11" t="s">
        <v>272</v>
      </c>
      <c r="C28" s="12">
        <v>41776</v>
      </c>
      <c r="D28" s="10" t="s">
        <v>274</v>
      </c>
      <c r="E28" s="10" t="s">
        <v>287</v>
      </c>
      <c r="F28" s="13">
        <v>12</v>
      </c>
      <c r="G28" s="14">
        <v>17925</v>
      </c>
    </row>
    <row r="30" spans="1:8" x14ac:dyDescent="0.2">
      <c r="A30" s="64" t="s">
        <v>394</v>
      </c>
      <c r="B30" s="64" t="s">
        <v>398</v>
      </c>
    </row>
    <row r="31" spans="1:8" x14ac:dyDescent="0.2">
      <c r="A31" s="64" t="s">
        <v>395</v>
      </c>
      <c r="B31" t="s">
        <v>286</v>
      </c>
      <c r="C31" t="s">
        <v>279</v>
      </c>
      <c r="D31" t="s">
        <v>282</v>
      </c>
      <c r="E31" t="s">
        <v>271</v>
      </c>
      <c r="F31" t="s">
        <v>287</v>
      </c>
      <c r="G31" t="s">
        <v>275</v>
      </c>
      <c r="H31" t="s">
        <v>396</v>
      </c>
    </row>
    <row r="32" spans="1:8" x14ac:dyDescent="0.2">
      <c r="A32" s="67" t="s">
        <v>277</v>
      </c>
      <c r="B32" s="63">
        <v>26</v>
      </c>
      <c r="C32" s="63">
        <v>43</v>
      </c>
      <c r="D32" s="63"/>
      <c r="E32" s="63">
        <v>60</v>
      </c>
      <c r="F32" s="63"/>
      <c r="G32" s="63"/>
      <c r="H32" s="63">
        <v>129</v>
      </c>
    </row>
    <row r="33" spans="1:8" x14ac:dyDescent="0.2">
      <c r="A33" s="68">
        <v>41771</v>
      </c>
      <c r="B33" s="63">
        <v>26</v>
      </c>
      <c r="C33" s="63">
        <v>43</v>
      </c>
      <c r="D33" s="63"/>
      <c r="E33" s="63"/>
      <c r="F33" s="63"/>
      <c r="G33" s="63"/>
      <c r="H33" s="63">
        <v>69</v>
      </c>
    </row>
    <row r="34" spans="1:8" x14ac:dyDescent="0.2">
      <c r="A34" s="68">
        <v>41775</v>
      </c>
      <c r="B34" s="63"/>
      <c r="C34" s="63"/>
      <c r="D34" s="63"/>
      <c r="E34" s="63">
        <v>60</v>
      </c>
      <c r="F34" s="63"/>
      <c r="G34" s="63"/>
      <c r="H34" s="63">
        <v>60</v>
      </c>
    </row>
    <row r="35" spans="1:8" x14ac:dyDescent="0.2">
      <c r="A35" s="67" t="s">
        <v>273</v>
      </c>
      <c r="B35" s="63">
        <v>76</v>
      </c>
      <c r="C35" s="63">
        <v>34</v>
      </c>
      <c r="D35" s="63">
        <v>57</v>
      </c>
      <c r="E35" s="63">
        <v>145</v>
      </c>
      <c r="F35" s="63">
        <v>99</v>
      </c>
      <c r="G35" s="63">
        <v>23</v>
      </c>
      <c r="H35" s="63">
        <v>434</v>
      </c>
    </row>
    <row r="36" spans="1:8" x14ac:dyDescent="0.2">
      <c r="A36" s="68">
        <v>41762</v>
      </c>
      <c r="B36" s="63"/>
      <c r="C36" s="63"/>
      <c r="D36" s="63"/>
      <c r="E36" s="63">
        <v>12</v>
      </c>
      <c r="F36" s="63"/>
      <c r="G36" s="63"/>
      <c r="H36" s="63">
        <v>12</v>
      </c>
    </row>
    <row r="37" spans="1:8" x14ac:dyDescent="0.2">
      <c r="A37" s="68">
        <v>41763</v>
      </c>
      <c r="B37" s="63"/>
      <c r="C37" s="63"/>
      <c r="D37" s="63"/>
      <c r="E37" s="63"/>
      <c r="F37" s="63"/>
      <c r="G37" s="63">
        <v>23</v>
      </c>
      <c r="H37" s="63">
        <v>23</v>
      </c>
    </row>
    <row r="38" spans="1:8" x14ac:dyDescent="0.2">
      <c r="A38" s="68">
        <v>41764</v>
      </c>
      <c r="B38" s="63"/>
      <c r="C38" s="63"/>
      <c r="D38" s="63"/>
      <c r="E38" s="63">
        <v>43</v>
      </c>
      <c r="F38" s="63"/>
      <c r="G38" s="63"/>
      <c r="H38" s="63">
        <v>43</v>
      </c>
    </row>
    <row r="39" spans="1:8" x14ac:dyDescent="0.2">
      <c r="A39" s="68">
        <v>41767</v>
      </c>
      <c r="B39" s="63"/>
      <c r="C39" s="63"/>
      <c r="D39" s="63"/>
      <c r="E39" s="63"/>
      <c r="F39" s="63">
        <v>54</v>
      </c>
      <c r="G39" s="63"/>
      <c r="H39" s="63">
        <v>54</v>
      </c>
    </row>
    <row r="40" spans="1:8" x14ac:dyDescent="0.2">
      <c r="A40" s="68">
        <v>41769</v>
      </c>
      <c r="B40" s="63">
        <v>76</v>
      </c>
      <c r="C40" s="63"/>
      <c r="D40" s="63"/>
      <c r="E40" s="63">
        <v>22</v>
      </c>
      <c r="F40" s="63"/>
      <c r="G40" s="63"/>
      <c r="H40" s="63">
        <v>98</v>
      </c>
    </row>
    <row r="41" spans="1:8" x14ac:dyDescent="0.2">
      <c r="A41" s="68">
        <v>41771</v>
      </c>
      <c r="B41" s="63"/>
      <c r="C41" s="63"/>
      <c r="D41" s="63"/>
      <c r="E41" s="63">
        <v>23</v>
      </c>
      <c r="F41" s="63"/>
      <c r="G41" s="63"/>
      <c r="H41" s="63">
        <v>23</v>
      </c>
    </row>
    <row r="42" spans="1:8" x14ac:dyDescent="0.2">
      <c r="A42" s="68">
        <v>41772</v>
      </c>
      <c r="B42" s="63"/>
      <c r="C42" s="63"/>
      <c r="D42" s="63">
        <v>34</v>
      </c>
      <c r="E42" s="63">
        <v>45</v>
      </c>
      <c r="F42" s="63"/>
      <c r="G42" s="63"/>
      <c r="H42" s="63">
        <v>79</v>
      </c>
    </row>
    <row r="43" spans="1:8" x14ac:dyDescent="0.2">
      <c r="A43" s="68">
        <v>41774</v>
      </c>
      <c r="B43" s="63"/>
      <c r="C43" s="63">
        <v>34</v>
      </c>
      <c r="D43" s="63">
        <v>23</v>
      </c>
      <c r="E43" s="63"/>
      <c r="F43" s="63"/>
      <c r="G43" s="63"/>
      <c r="H43" s="63">
        <v>57</v>
      </c>
    </row>
    <row r="44" spans="1:8" x14ac:dyDescent="0.2">
      <c r="A44" s="68">
        <v>41776</v>
      </c>
      <c r="B44" s="63"/>
      <c r="C44" s="63"/>
      <c r="D44" s="63"/>
      <c r="E44" s="63"/>
      <c r="F44" s="63">
        <v>12</v>
      </c>
      <c r="G44" s="63"/>
      <c r="H44" s="63">
        <v>12</v>
      </c>
    </row>
    <row r="45" spans="1:8" x14ac:dyDescent="0.2">
      <c r="A45" s="68">
        <v>41779</v>
      </c>
      <c r="B45" s="63"/>
      <c r="C45" s="63"/>
      <c r="D45" s="63"/>
      <c r="E45" s="63"/>
      <c r="F45" s="63">
        <v>33</v>
      </c>
      <c r="G45" s="63"/>
      <c r="H45" s="63">
        <v>33</v>
      </c>
    </row>
    <row r="46" spans="1:8" x14ac:dyDescent="0.2">
      <c r="A46" s="67" t="s">
        <v>283</v>
      </c>
      <c r="B46" s="63"/>
      <c r="C46" s="63">
        <v>36</v>
      </c>
      <c r="D46" s="63">
        <v>61</v>
      </c>
      <c r="E46" s="63">
        <v>130</v>
      </c>
      <c r="F46" s="63"/>
      <c r="G46" s="63"/>
      <c r="H46" s="63">
        <v>227</v>
      </c>
    </row>
    <row r="47" spans="1:8" x14ac:dyDescent="0.2">
      <c r="A47" s="68">
        <v>41764</v>
      </c>
      <c r="B47" s="63"/>
      <c r="C47" s="63">
        <v>12</v>
      </c>
      <c r="D47" s="63">
        <v>61</v>
      </c>
      <c r="E47" s="63"/>
      <c r="F47" s="63"/>
      <c r="G47" s="63"/>
      <c r="H47" s="63">
        <v>73</v>
      </c>
    </row>
    <row r="48" spans="1:8" x14ac:dyDescent="0.2">
      <c r="A48" s="68">
        <v>41767</v>
      </c>
      <c r="B48" s="63"/>
      <c r="C48" s="63">
        <v>24</v>
      </c>
      <c r="D48" s="63"/>
      <c r="E48" s="63"/>
      <c r="F48" s="63"/>
      <c r="G48" s="63"/>
      <c r="H48" s="63">
        <v>24</v>
      </c>
    </row>
    <row r="49" spans="1:8" x14ac:dyDescent="0.2">
      <c r="A49" s="68">
        <v>41772</v>
      </c>
      <c r="B49" s="63"/>
      <c r="C49" s="63"/>
      <c r="D49" s="63"/>
      <c r="E49" s="63">
        <v>130</v>
      </c>
      <c r="F49" s="63"/>
      <c r="G49" s="63"/>
      <c r="H49" s="63">
        <v>130</v>
      </c>
    </row>
    <row r="50" spans="1:8" x14ac:dyDescent="0.2">
      <c r="A50" s="67" t="s">
        <v>396</v>
      </c>
      <c r="B50" s="63">
        <v>102</v>
      </c>
      <c r="C50" s="63">
        <v>113</v>
      </c>
      <c r="D50" s="63">
        <v>118</v>
      </c>
      <c r="E50" s="63">
        <v>335</v>
      </c>
      <c r="F50" s="63">
        <v>99</v>
      </c>
      <c r="G50" s="63">
        <v>23</v>
      </c>
      <c r="H50" s="63">
        <v>790</v>
      </c>
    </row>
    <row r="53" spans="1:8" x14ac:dyDescent="0.2">
      <c r="A53" s="64" t="s">
        <v>268</v>
      </c>
      <c r="B53" t="s">
        <v>397</v>
      </c>
    </row>
    <row r="55" spans="1:8" x14ac:dyDescent="0.2">
      <c r="A55" s="64" t="s">
        <v>395</v>
      </c>
      <c r="B55" t="s">
        <v>399</v>
      </c>
    </row>
    <row r="56" spans="1:8" x14ac:dyDescent="0.2">
      <c r="A56" s="67" t="s">
        <v>277</v>
      </c>
      <c r="B56" s="63">
        <v>23074</v>
      </c>
    </row>
    <row r="57" spans="1:8" x14ac:dyDescent="0.2">
      <c r="A57" s="66" t="s">
        <v>74</v>
      </c>
      <c r="B57" s="63">
        <v>8600</v>
      </c>
    </row>
    <row r="58" spans="1:8" x14ac:dyDescent="0.2">
      <c r="A58" s="66" t="s">
        <v>73</v>
      </c>
      <c r="B58" s="63">
        <v>14474</v>
      </c>
    </row>
    <row r="59" spans="1:8" x14ac:dyDescent="0.2">
      <c r="A59" s="67" t="s">
        <v>273</v>
      </c>
      <c r="B59" s="63">
        <v>93965</v>
      </c>
    </row>
    <row r="60" spans="1:8" x14ac:dyDescent="0.2">
      <c r="A60" s="66" t="s">
        <v>284</v>
      </c>
      <c r="B60" s="63">
        <v>10590</v>
      </c>
    </row>
    <row r="61" spans="1:8" x14ac:dyDescent="0.2">
      <c r="A61" s="66" t="s">
        <v>276</v>
      </c>
      <c r="B61" s="63">
        <v>13630</v>
      </c>
    </row>
    <row r="62" spans="1:8" x14ac:dyDescent="0.2">
      <c r="A62" s="66" t="s">
        <v>272</v>
      </c>
      <c r="B62" s="63">
        <v>69745</v>
      </c>
    </row>
    <row r="63" spans="1:8" x14ac:dyDescent="0.2">
      <c r="A63" s="67" t="s">
        <v>283</v>
      </c>
      <c r="B63" s="63">
        <v>22837</v>
      </c>
    </row>
    <row r="64" spans="1:8" x14ac:dyDescent="0.2">
      <c r="A64" s="66" t="s">
        <v>280</v>
      </c>
      <c r="B64" s="63">
        <v>22837</v>
      </c>
    </row>
    <row r="65" spans="1:8" x14ac:dyDescent="0.2">
      <c r="A65" s="67" t="s">
        <v>396</v>
      </c>
      <c r="B65" s="63">
        <v>139876</v>
      </c>
    </row>
    <row r="68" spans="1:8" x14ac:dyDescent="0.2">
      <c r="A68" s="64" t="s">
        <v>269</v>
      </c>
      <c r="B68" t="s">
        <v>397</v>
      </c>
    </row>
    <row r="70" spans="1:8" x14ac:dyDescent="0.2">
      <c r="A70" s="64" t="s">
        <v>400</v>
      </c>
      <c r="B70" s="64" t="s">
        <v>398</v>
      </c>
    </row>
    <row r="71" spans="1:8" x14ac:dyDescent="0.2">
      <c r="A71" s="64" t="s">
        <v>395</v>
      </c>
      <c r="B71" t="s">
        <v>284</v>
      </c>
      <c r="C71" t="s">
        <v>276</v>
      </c>
      <c r="D71" t="s">
        <v>272</v>
      </c>
      <c r="E71" t="s">
        <v>74</v>
      </c>
      <c r="F71" t="s">
        <v>73</v>
      </c>
      <c r="G71" t="s">
        <v>280</v>
      </c>
      <c r="H71" t="s">
        <v>396</v>
      </c>
    </row>
    <row r="72" spans="1:8" x14ac:dyDescent="0.2">
      <c r="A72" s="65">
        <v>41762</v>
      </c>
      <c r="B72" s="69"/>
      <c r="C72" s="69"/>
      <c r="D72" s="69">
        <v>12</v>
      </c>
      <c r="E72" s="69"/>
      <c r="F72" s="69"/>
      <c r="G72" s="69"/>
      <c r="H72" s="69">
        <v>12</v>
      </c>
    </row>
    <row r="73" spans="1:8" x14ac:dyDescent="0.2">
      <c r="A73" s="65">
        <v>41763</v>
      </c>
      <c r="B73" s="69"/>
      <c r="C73" s="69">
        <v>23</v>
      </c>
      <c r="D73" s="69"/>
      <c r="E73" s="69"/>
      <c r="F73" s="69"/>
      <c r="G73" s="69"/>
      <c r="H73" s="69">
        <v>23</v>
      </c>
    </row>
    <row r="74" spans="1:8" x14ac:dyDescent="0.2">
      <c r="A74" s="65">
        <v>41764</v>
      </c>
      <c r="B74" s="69">
        <v>43</v>
      </c>
      <c r="C74" s="69"/>
      <c r="D74" s="69"/>
      <c r="E74" s="69"/>
      <c r="F74" s="69"/>
      <c r="G74" s="69">
        <v>24.333333333333332</v>
      </c>
      <c r="H74" s="69">
        <v>29</v>
      </c>
    </row>
    <row r="75" spans="1:8" x14ac:dyDescent="0.2">
      <c r="A75" s="65">
        <v>41767</v>
      </c>
      <c r="B75" s="69"/>
      <c r="C75" s="69"/>
      <c r="D75" s="69">
        <v>54</v>
      </c>
      <c r="E75" s="69"/>
      <c r="F75" s="69"/>
      <c r="G75" s="69">
        <v>12</v>
      </c>
      <c r="H75" s="69">
        <v>26</v>
      </c>
    </row>
    <row r="76" spans="1:8" x14ac:dyDescent="0.2">
      <c r="A76" s="65">
        <v>41769</v>
      </c>
      <c r="B76" s="69"/>
      <c r="C76" s="69">
        <v>22</v>
      </c>
      <c r="D76" s="69">
        <v>38</v>
      </c>
      <c r="E76" s="69"/>
      <c r="F76" s="69"/>
      <c r="G76" s="69"/>
      <c r="H76" s="69">
        <v>32.666666666666664</v>
      </c>
    </row>
    <row r="77" spans="1:8" x14ac:dyDescent="0.2">
      <c r="A77" s="65">
        <v>41771</v>
      </c>
      <c r="B77" s="69">
        <v>23</v>
      </c>
      <c r="C77" s="69"/>
      <c r="D77" s="69"/>
      <c r="E77" s="69">
        <v>26</v>
      </c>
      <c r="F77" s="69">
        <v>43</v>
      </c>
      <c r="G77" s="69"/>
      <c r="H77" s="69">
        <v>30.666666666666668</v>
      </c>
    </row>
    <row r="78" spans="1:8" x14ac:dyDescent="0.2">
      <c r="A78" s="65">
        <v>41772</v>
      </c>
      <c r="B78" s="69"/>
      <c r="C78" s="69"/>
      <c r="D78" s="69">
        <v>39.5</v>
      </c>
      <c r="E78" s="69"/>
      <c r="F78" s="69"/>
      <c r="G78" s="69">
        <v>65</v>
      </c>
      <c r="H78" s="69">
        <v>52.25</v>
      </c>
    </row>
    <row r="79" spans="1:8" x14ac:dyDescent="0.2">
      <c r="A79" s="65">
        <v>41774</v>
      </c>
      <c r="B79" s="69"/>
      <c r="C79" s="69"/>
      <c r="D79" s="69">
        <v>28.5</v>
      </c>
      <c r="E79" s="69"/>
      <c r="F79" s="69"/>
      <c r="G79" s="69"/>
      <c r="H79" s="69">
        <v>28.5</v>
      </c>
    </row>
    <row r="80" spans="1:8" x14ac:dyDescent="0.2">
      <c r="A80" s="65">
        <v>41775</v>
      </c>
      <c r="B80" s="69"/>
      <c r="C80" s="69"/>
      <c r="D80" s="69"/>
      <c r="E80" s="69"/>
      <c r="F80" s="69">
        <v>30</v>
      </c>
      <c r="G80" s="69"/>
      <c r="H80" s="69">
        <v>30</v>
      </c>
    </row>
    <row r="81" spans="1:8" x14ac:dyDescent="0.2">
      <c r="A81" s="65">
        <v>41776</v>
      </c>
      <c r="B81" s="69"/>
      <c r="C81" s="69"/>
      <c r="D81" s="69">
        <v>12</v>
      </c>
      <c r="E81" s="69"/>
      <c r="F81" s="69"/>
      <c r="G81" s="69"/>
      <c r="H81" s="69">
        <v>12</v>
      </c>
    </row>
    <row r="82" spans="1:8" x14ac:dyDescent="0.2">
      <c r="A82" s="65">
        <v>41779</v>
      </c>
      <c r="B82" s="69"/>
      <c r="C82" s="69">
        <v>33</v>
      </c>
      <c r="D82" s="69"/>
      <c r="E82" s="69"/>
      <c r="F82" s="69"/>
      <c r="G82" s="69"/>
      <c r="H82" s="69">
        <v>33</v>
      </c>
    </row>
    <row r="83" spans="1:8" x14ac:dyDescent="0.2">
      <c r="A83" s="65" t="s">
        <v>396</v>
      </c>
      <c r="B83" s="69">
        <v>33</v>
      </c>
      <c r="C83" s="69">
        <v>26</v>
      </c>
      <c r="D83" s="69">
        <v>32.222222222222221</v>
      </c>
      <c r="E83" s="69">
        <v>26</v>
      </c>
      <c r="F83" s="69">
        <v>34.333333333333336</v>
      </c>
      <c r="G83" s="69">
        <v>32.428571428571431</v>
      </c>
      <c r="H83" s="69">
        <v>31.6</v>
      </c>
    </row>
    <row r="90" spans="1:8" x14ac:dyDescent="0.2">
      <c r="A90" s="64" t="s">
        <v>4</v>
      </c>
      <c r="B90" t="s">
        <v>397</v>
      </c>
    </row>
    <row r="92" spans="1:8" x14ac:dyDescent="0.2">
      <c r="A92" s="64" t="s">
        <v>399</v>
      </c>
      <c r="B92" s="64" t="s">
        <v>398</v>
      </c>
    </row>
    <row r="93" spans="1:8" x14ac:dyDescent="0.2">
      <c r="A93" s="64" t="s">
        <v>395</v>
      </c>
      <c r="B93" t="s">
        <v>277</v>
      </c>
      <c r="C93" t="s">
        <v>273</v>
      </c>
      <c r="D93" t="s">
        <v>283</v>
      </c>
      <c r="E93" t="s">
        <v>396</v>
      </c>
    </row>
    <row r="94" spans="1:8" x14ac:dyDescent="0.2">
      <c r="A94" s="65">
        <v>41762</v>
      </c>
      <c r="B94" s="63"/>
      <c r="C94" s="63">
        <v>5200</v>
      </c>
      <c r="D94" s="63"/>
      <c r="E94" s="63">
        <v>5200</v>
      </c>
    </row>
    <row r="95" spans="1:8" x14ac:dyDescent="0.2">
      <c r="A95" s="65">
        <v>41763</v>
      </c>
      <c r="B95" s="63"/>
      <c r="C95" s="63">
        <v>6400</v>
      </c>
      <c r="D95" s="63"/>
      <c r="E95" s="63">
        <v>6400</v>
      </c>
    </row>
    <row r="96" spans="1:8" x14ac:dyDescent="0.2">
      <c r="A96" s="65">
        <v>41764</v>
      </c>
      <c r="B96" s="63"/>
      <c r="C96" s="63">
        <v>2700</v>
      </c>
      <c r="D96" s="63">
        <v>7200</v>
      </c>
      <c r="E96" s="63">
        <v>9900</v>
      </c>
    </row>
    <row r="97" spans="1:9" x14ac:dyDescent="0.2">
      <c r="A97" s="65">
        <v>41767</v>
      </c>
      <c r="B97" s="63"/>
      <c r="C97" s="63">
        <v>1500</v>
      </c>
      <c r="D97" s="63">
        <v>5590</v>
      </c>
      <c r="E97" s="63">
        <v>7090</v>
      </c>
    </row>
    <row r="98" spans="1:9" x14ac:dyDescent="0.2">
      <c r="A98" s="65">
        <v>41769</v>
      </c>
      <c r="B98" s="63"/>
      <c r="C98" s="63">
        <v>9820</v>
      </c>
      <c r="D98" s="63"/>
      <c r="E98" s="63">
        <v>9820</v>
      </c>
    </row>
    <row r="99" spans="1:9" x14ac:dyDescent="0.2">
      <c r="A99" s="65">
        <v>41771</v>
      </c>
      <c r="B99" s="63">
        <v>12587</v>
      </c>
      <c r="C99" s="63">
        <v>7890</v>
      </c>
      <c r="D99" s="63"/>
      <c r="E99" s="63">
        <v>20477</v>
      </c>
    </row>
    <row r="100" spans="1:9" x14ac:dyDescent="0.2">
      <c r="A100" s="65">
        <v>41772</v>
      </c>
      <c r="B100" s="63"/>
      <c r="C100" s="63">
        <v>12202</v>
      </c>
      <c r="D100" s="63">
        <v>10047</v>
      </c>
      <c r="E100" s="63">
        <v>22249</v>
      </c>
    </row>
    <row r="101" spans="1:9" x14ac:dyDescent="0.2">
      <c r="A101" s="65">
        <v>41774</v>
      </c>
      <c r="B101" s="63"/>
      <c r="C101" s="63">
        <v>26878</v>
      </c>
      <c r="D101" s="63"/>
      <c r="E101" s="63">
        <v>26878</v>
      </c>
    </row>
    <row r="102" spans="1:9" x14ac:dyDescent="0.2">
      <c r="A102" s="65">
        <v>41775</v>
      </c>
      <c r="B102" s="63">
        <v>10487</v>
      </c>
      <c r="C102" s="63"/>
      <c r="D102" s="63"/>
      <c r="E102" s="63">
        <v>10487</v>
      </c>
    </row>
    <row r="103" spans="1:9" x14ac:dyDescent="0.2">
      <c r="A103" s="65">
        <v>41776</v>
      </c>
      <c r="B103" s="63"/>
      <c r="C103" s="63">
        <v>17925</v>
      </c>
      <c r="D103" s="63"/>
      <c r="E103" s="63">
        <v>17925</v>
      </c>
    </row>
    <row r="104" spans="1:9" x14ac:dyDescent="0.2">
      <c r="A104" s="65">
        <v>41779</v>
      </c>
      <c r="B104" s="63"/>
      <c r="C104" s="63">
        <v>3450</v>
      </c>
      <c r="D104" s="63"/>
      <c r="E104" s="63">
        <v>3450</v>
      </c>
    </row>
    <row r="105" spans="1:9" x14ac:dyDescent="0.2">
      <c r="A105" s="65" t="s">
        <v>396</v>
      </c>
      <c r="B105" s="63">
        <v>23074</v>
      </c>
      <c r="C105" s="63">
        <v>93965</v>
      </c>
      <c r="D105" s="63">
        <v>22837</v>
      </c>
      <c r="E105" s="63">
        <v>139876</v>
      </c>
      <c r="I105" s="65"/>
    </row>
    <row r="106" spans="1:9" x14ac:dyDescent="0.2">
      <c r="I106" s="65"/>
    </row>
    <row r="107" spans="1:9" x14ac:dyDescent="0.2">
      <c r="I107" s="65"/>
    </row>
    <row r="108" spans="1:9" x14ac:dyDescent="0.2">
      <c r="I108" s="65"/>
    </row>
    <row r="109" spans="1:9" x14ac:dyDescent="0.2">
      <c r="I109" s="65"/>
    </row>
    <row r="110" spans="1:9" x14ac:dyDescent="0.2">
      <c r="I110" s="65"/>
    </row>
    <row r="111" spans="1:9" x14ac:dyDescent="0.2">
      <c r="I111" s="65"/>
    </row>
    <row r="112" spans="1:9" x14ac:dyDescent="0.2">
      <c r="I112" s="65"/>
    </row>
    <row r="113" spans="9:9" x14ac:dyDescent="0.2">
      <c r="I113" s="65"/>
    </row>
    <row r="114" spans="9:9" x14ac:dyDescent="0.2">
      <c r="I114" s="65"/>
    </row>
    <row r="115" spans="9:9" x14ac:dyDescent="0.2">
      <c r="I115" s="65"/>
    </row>
    <row r="116" spans="9:9" x14ac:dyDescent="0.2">
      <c r="I116" s="65"/>
    </row>
    <row r="1000" spans="1:1" x14ac:dyDescent="0.2">
      <c r="A1000" t="s">
        <v>290</v>
      </c>
    </row>
  </sheetData>
  <phoneticPr fontId="2" type="noConversion"/>
  <pageMargins left="0.75" right="0.75" top="1" bottom="1" header="0" footer="0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6"/>
  </sheetPr>
  <dimension ref="A1:O1001"/>
  <sheetViews>
    <sheetView topLeftCell="A59" workbookViewId="0">
      <selection activeCell="A2" sqref="A2:F56"/>
    </sheetView>
  </sheetViews>
  <sheetFormatPr baseColWidth="10" defaultRowHeight="12.75" x14ac:dyDescent="0.2"/>
  <cols>
    <col min="1" max="1" width="12.85546875" customWidth="1"/>
    <col min="2" max="2" width="29.28515625" customWidth="1"/>
    <col min="3" max="3" width="12.140625" customWidth="1"/>
    <col min="4" max="4" width="14.140625" customWidth="1"/>
    <col min="5" max="5" width="14.5703125" customWidth="1"/>
    <col min="6" max="6" width="14.7109375" customWidth="1"/>
    <col min="8" max="8" width="6" customWidth="1"/>
    <col min="9" max="9" width="12.140625" bestFit="1" customWidth="1"/>
    <col min="10" max="10" width="25.42578125" bestFit="1" customWidth="1"/>
    <col min="11" max="11" width="15.85546875" customWidth="1"/>
    <col min="12" max="12" width="14.140625" customWidth="1"/>
    <col min="13" max="13" width="14.7109375" customWidth="1"/>
    <col min="14" max="14" width="21.7109375" bestFit="1" customWidth="1"/>
  </cols>
  <sheetData>
    <row r="1" spans="1:15" ht="100.5" customHeight="1" thickBot="1" x14ac:dyDescent="0.25">
      <c r="A1" s="18" t="s">
        <v>301</v>
      </c>
      <c r="B1" s="19"/>
      <c r="C1" s="104" t="s">
        <v>302</v>
      </c>
      <c r="D1" s="104"/>
      <c r="E1" s="104"/>
      <c r="F1" s="105"/>
    </row>
    <row r="2" spans="1:15" ht="40.5" customHeight="1" thickBot="1" x14ac:dyDescent="0.25">
      <c r="A2" s="24" t="s">
        <v>3</v>
      </c>
      <c r="B2" s="25" t="s">
        <v>6</v>
      </c>
      <c r="C2" s="25" t="s">
        <v>7</v>
      </c>
      <c r="D2" s="25" t="s">
        <v>8</v>
      </c>
      <c r="E2" s="25" t="s">
        <v>305</v>
      </c>
      <c r="F2" s="25" t="s">
        <v>433</v>
      </c>
    </row>
    <row r="3" spans="1:15" ht="15" customHeight="1" thickBot="1" x14ac:dyDescent="0.25">
      <c r="A3" s="20">
        <v>1</v>
      </c>
      <c r="B3" s="17" t="s">
        <v>9</v>
      </c>
      <c r="C3" s="17" t="s">
        <v>10</v>
      </c>
      <c r="D3" s="17" t="s">
        <v>70</v>
      </c>
      <c r="E3" s="26">
        <v>22</v>
      </c>
      <c r="F3" s="70">
        <f>VLOOKUP(D3,$A$62:$B$65,2,FALSE)</f>
        <v>35</v>
      </c>
      <c r="H3" s="73" t="s">
        <v>402</v>
      </c>
      <c r="I3" s="74" t="s">
        <v>401</v>
      </c>
      <c r="J3" s="25" t="s">
        <v>3</v>
      </c>
      <c r="K3" s="25" t="s">
        <v>6</v>
      </c>
      <c r="L3" s="25" t="s">
        <v>7</v>
      </c>
      <c r="M3" s="25" t="s">
        <v>8</v>
      </c>
      <c r="N3" s="25" t="s">
        <v>304</v>
      </c>
    </row>
    <row r="4" spans="1:15" ht="15" thickBot="1" x14ac:dyDescent="0.25">
      <c r="A4" s="20">
        <v>2</v>
      </c>
      <c r="B4" s="17" t="s">
        <v>11</v>
      </c>
      <c r="C4" s="17" t="s">
        <v>10</v>
      </c>
      <c r="D4" s="17" t="s">
        <v>70</v>
      </c>
      <c r="E4" s="26">
        <v>27</v>
      </c>
      <c r="F4" s="70">
        <f t="shared" ref="F4:F56" si="0">VLOOKUP(D4,$A$62:$B$65,2,FALSE)</f>
        <v>35</v>
      </c>
      <c r="G4" s="75"/>
      <c r="H4" s="73"/>
      <c r="I4" s="73"/>
      <c r="J4" s="72"/>
      <c r="K4" s="79" t="s">
        <v>297</v>
      </c>
      <c r="L4" s="72"/>
      <c r="M4" s="72"/>
      <c r="N4" s="72"/>
      <c r="O4" s="71"/>
    </row>
    <row r="5" spans="1:15" ht="15" thickBot="1" x14ac:dyDescent="0.25">
      <c r="A5" s="20">
        <v>3</v>
      </c>
      <c r="B5" s="17" t="s">
        <v>300</v>
      </c>
      <c r="C5" s="17" t="s">
        <v>12</v>
      </c>
      <c r="D5" s="17" t="s">
        <v>70</v>
      </c>
      <c r="E5" s="26">
        <v>35</v>
      </c>
      <c r="F5" s="70">
        <f t="shared" si="0"/>
        <v>35</v>
      </c>
      <c r="H5" s="71"/>
      <c r="I5" s="71"/>
      <c r="J5" s="71"/>
      <c r="L5" s="71"/>
      <c r="M5" s="71"/>
    </row>
    <row r="6" spans="1:15" ht="16.5" customHeight="1" thickBot="1" x14ac:dyDescent="0.25">
      <c r="A6" s="20">
        <v>4</v>
      </c>
      <c r="B6" s="17" t="s">
        <v>13</v>
      </c>
      <c r="C6" s="17" t="s">
        <v>14</v>
      </c>
      <c r="D6" s="17" t="s">
        <v>15</v>
      </c>
      <c r="E6" s="26">
        <v>40</v>
      </c>
      <c r="F6" s="70">
        <f t="shared" si="0"/>
        <v>42</v>
      </c>
      <c r="I6" s="76" t="s">
        <v>403</v>
      </c>
      <c r="J6" s="77" t="s">
        <v>404</v>
      </c>
      <c r="K6" s="78" t="str">
        <f>DGET(A2:F56,3,J3:N4)</f>
        <v>C.Ficción</v>
      </c>
      <c r="L6" s="78"/>
      <c r="M6" s="78"/>
      <c r="N6" s="78"/>
    </row>
    <row r="7" spans="1:15" ht="15.75" customHeight="1" thickBot="1" x14ac:dyDescent="0.25">
      <c r="A7" s="20">
        <v>5</v>
      </c>
      <c r="B7" s="17" t="s">
        <v>16</v>
      </c>
      <c r="C7" s="17" t="s">
        <v>14</v>
      </c>
      <c r="D7" s="17" t="s">
        <v>70</v>
      </c>
      <c r="E7" s="26">
        <v>45</v>
      </c>
      <c r="F7" s="70">
        <f t="shared" si="0"/>
        <v>35</v>
      </c>
    </row>
    <row r="8" spans="1:15" ht="15" thickBot="1" x14ac:dyDescent="0.25">
      <c r="A8" s="20">
        <v>6</v>
      </c>
      <c r="B8" s="17" t="s">
        <v>293</v>
      </c>
      <c r="C8" s="17" t="s">
        <v>14</v>
      </c>
      <c r="D8" s="17" t="s">
        <v>70</v>
      </c>
      <c r="E8" s="26">
        <v>50</v>
      </c>
      <c r="F8" s="70">
        <f t="shared" si="0"/>
        <v>35</v>
      </c>
      <c r="H8" s="73" t="s">
        <v>405</v>
      </c>
      <c r="I8" s="74" t="s">
        <v>401</v>
      </c>
      <c r="J8" s="25" t="s">
        <v>3</v>
      </c>
      <c r="K8" s="25" t="s">
        <v>6</v>
      </c>
      <c r="L8" s="25" t="s">
        <v>7</v>
      </c>
      <c r="M8" s="25" t="s">
        <v>8</v>
      </c>
      <c r="N8" s="25" t="s">
        <v>304</v>
      </c>
    </row>
    <row r="9" spans="1:15" ht="15" thickBot="1" x14ac:dyDescent="0.25">
      <c r="A9" s="20">
        <v>7</v>
      </c>
      <c r="B9" s="17" t="s">
        <v>294</v>
      </c>
      <c r="C9" s="17" t="s">
        <v>14</v>
      </c>
      <c r="D9" s="17" t="s">
        <v>70</v>
      </c>
      <c r="E9" s="26">
        <v>52</v>
      </c>
      <c r="F9" s="70">
        <f t="shared" si="0"/>
        <v>35</v>
      </c>
      <c r="H9" s="73"/>
      <c r="I9" s="73"/>
      <c r="J9" s="72"/>
      <c r="K9" s="72"/>
      <c r="L9" s="79" t="s">
        <v>52</v>
      </c>
      <c r="M9" s="79" t="s">
        <v>19</v>
      </c>
      <c r="N9" s="72"/>
    </row>
    <row r="10" spans="1:15" ht="15" thickBot="1" x14ac:dyDescent="0.25">
      <c r="A10" s="20">
        <v>8</v>
      </c>
      <c r="B10" s="17" t="s">
        <v>295</v>
      </c>
      <c r="C10" s="17" t="s">
        <v>14</v>
      </c>
      <c r="D10" s="17" t="s">
        <v>70</v>
      </c>
      <c r="E10" s="26">
        <v>70</v>
      </c>
      <c r="F10" s="70">
        <f t="shared" si="0"/>
        <v>35</v>
      </c>
    </row>
    <row r="11" spans="1:15" ht="15" thickBot="1" x14ac:dyDescent="0.25">
      <c r="A11" s="20">
        <v>9</v>
      </c>
      <c r="B11" s="17" t="s">
        <v>296</v>
      </c>
      <c r="C11" s="17" t="s">
        <v>14</v>
      </c>
      <c r="D11" s="17" t="s">
        <v>70</v>
      </c>
      <c r="E11" s="26">
        <v>70</v>
      </c>
      <c r="F11" s="70">
        <f t="shared" si="0"/>
        <v>35</v>
      </c>
      <c r="I11" s="76" t="s">
        <v>403</v>
      </c>
      <c r="J11" s="77" t="s">
        <v>408</v>
      </c>
      <c r="K11" s="78">
        <f>DCOUNTA(A2:F56,3,J8:N9)</f>
        <v>3</v>
      </c>
      <c r="L11" s="78"/>
      <c r="M11" s="78"/>
      <c r="N11" s="78"/>
    </row>
    <row r="12" spans="1:15" ht="15" thickBot="1" x14ac:dyDescent="0.25">
      <c r="A12" s="20">
        <v>10</v>
      </c>
      <c r="B12" s="17" t="s">
        <v>297</v>
      </c>
      <c r="C12" s="17" t="s">
        <v>14</v>
      </c>
      <c r="D12" s="17" t="s">
        <v>70</v>
      </c>
      <c r="E12" s="26">
        <v>55</v>
      </c>
      <c r="F12" s="70">
        <f t="shared" si="0"/>
        <v>35</v>
      </c>
    </row>
    <row r="13" spans="1:15" ht="15" customHeight="1" thickBot="1" x14ac:dyDescent="0.25">
      <c r="A13" s="20">
        <v>11</v>
      </c>
      <c r="B13" s="17" t="s">
        <v>17</v>
      </c>
      <c r="C13" s="17" t="s">
        <v>18</v>
      </c>
      <c r="D13" s="17" t="s">
        <v>19</v>
      </c>
      <c r="E13" s="26">
        <v>70</v>
      </c>
      <c r="F13" s="70">
        <f t="shared" si="0"/>
        <v>39</v>
      </c>
      <c r="H13" s="73" t="s">
        <v>406</v>
      </c>
      <c r="I13" s="74" t="s">
        <v>401</v>
      </c>
      <c r="J13" s="25" t="s">
        <v>3</v>
      </c>
      <c r="K13" s="25" t="s">
        <v>6</v>
      </c>
      <c r="L13" s="25" t="s">
        <v>7</v>
      </c>
      <c r="M13" s="25" t="s">
        <v>8</v>
      </c>
      <c r="N13" s="25" t="s">
        <v>304</v>
      </c>
    </row>
    <row r="14" spans="1:15" ht="15" thickBot="1" x14ac:dyDescent="0.25">
      <c r="A14" s="20">
        <v>12</v>
      </c>
      <c r="B14" s="17" t="s">
        <v>20</v>
      </c>
      <c r="C14" s="17" t="s">
        <v>18</v>
      </c>
      <c r="D14" s="17" t="s">
        <v>19</v>
      </c>
      <c r="E14" s="26">
        <v>72</v>
      </c>
      <c r="F14" s="70">
        <f t="shared" si="0"/>
        <v>39</v>
      </c>
      <c r="H14" s="73"/>
      <c r="I14" s="73"/>
      <c r="J14" s="73"/>
      <c r="K14" s="73"/>
      <c r="L14" s="80" t="s">
        <v>18</v>
      </c>
      <c r="M14" s="73"/>
      <c r="N14" s="73"/>
    </row>
    <row r="15" spans="1:15" ht="15" thickBot="1" x14ac:dyDescent="0.25">
      <c r="A15" s="20">
        <v>13</v>
      </c>
      <c r="B15" s="17" t="s">
        <v>21</v>
      </c>
      <c r="C15" s="17" t="s">
        <v>18</v>
      </c>
      <c r="D15" s="17" t="s">
        <v>19</v>
      </c>
      <c r="E15" s="26">
        <v>68</v>
      </c>
      <c r="F15" s="70">
        <f t="shared" si="0"/>
        <v>39</v>
      </c>
      <c r="H15" s="73"/>
      <c r="I15" s="73"/>
      <c r="J15" s="73"/>
      <c r="K15" s="73"/>
      <c r="L15" s="80" t="s">
        <v>25</v>
      </c>
      <c r="M15" s="73"/>
      <c r="N15" s="73"/>
    </row>
    <row r="16" spans="1:15" ht="15" thickBot="1" x14ac:dyDescent="0.25">
      <c r="A16" s="20">
        <v>14</v>
      </c>
      <c r="B16" s="17" t="s">
        <v>22</v>
      </c>
      <c r="C16" s="17" t="s">
        <v>18</v>
      </c>
      <c r="D16" s="17" t="s">
        <v>19</v>
      </c>
      <c r="E16" s="26">
        <v>56</v>
      </c>
      <c r="F16" s="70">
        <f t="shared" si="0"/>
        <v>39</v>
      </c>
    </row>
    <row r="17" spans="1:14" ht="15" thickBot="1" x14ac:dyDescent="0.25">
      <c r="A17" s="20">
        <v>15</v>
      </c>
      <c r="B17" s="17" t="s">
        <v>23</v>
      </c>
      <c r="C17" s="17" t="s">
        <v>18</v>
      </c>
      <c r="D17" s="17" t="s">
        <v>19</v>
      </c>
      <c r="E17" s="26">
        <v>63</v>
      </c>
      <c r="F17" s="70">
        <f t="shared" si="0"/>
        <v>39</v>
      </c>
      <c r="I17" s="76" t="s">
        <v>403</v>
      </c>
      <c r="J17" s="77" t="s">
        <v>407</v>
      </c>
      <c r="K17" s="78">
        <f>DSUM(A2:F56,5,J13:N15)</f>
        <v>477</v>
      </c>
      <c r="L17" s="78"/>
      <c r="M17" s="78"/>
      <c r="N17" s="78"/>
    </row>
    <row r="18" spans="1:14" ht="15" thickBot="1" x14ac:dyDescent="0.25">
      <c r="A18" s="20">
        <v>16</v>
      </c>
      <c r="B18" s="17" t="s">
        <v>24</v>
      </c>
      <c r="C18" s="17" t="s">
        <v>25</v>
      </c>
      <c r="D18" s="17" t="s">
        <v>19</v>
      </c>
      <c r="E18" s="26">
        <v>15</v>
      </c>
      <c r="F18" s="70">
        <f t="shared" si="0"/>
        <v>39</v>
      </c>
    </row>
    <row r="19" spans="1:14" ht="15" thickBot="1" x14ac:dyDescent="0.25">
      <c r="A19" s="20">
        <v>17</v>
      </c>
      <c r="B19" s="17" t="s">
        <v>26</v>
      </c>
      <c r="C19" s="17" t="s">
        <v>27</v>
      </c>
      <c r="D19" s="17" t="s">
        <v>28</v>
      </c>
      <c r="E19" s="26">
        <v>35</v>
      </c>
      <c r="F19" s="70">
        <f t="shared" si="0"/>
        <v>45</v>
      </c>
    </row>
    <row r="20" spans="1:14" ht="15" thickBot="1" x14ac:dyDescent="0.25">
      <c r="A20" s="20">
        <v>18</v>
      </c>
      <c r="B20" s="17" t="s">
        <v>29</v>
      </c>
      <c r="C20" s="17" t="s">
        <v>14</v>
      </c>
      <c r="D20" s="17" t="s">
        <v>19</v>
      </c>
      <c r="E20" s="26">
        <v>50</v>
      </c>
      <c r="F20" s="70">
        <f t="shared" si="0"/>
        <v>39</v>
      </c>
    </row>
    <row r="21" spans="1:14" ht="15" thickBot="1" x14ac:dyDescent="0.25">
      <c r="A21" s="20">
        <v>19</v>
      </c>
      <c r="B21" s="17" t="s">
        <v>30</v>
      </c>
      <c r="C21" s="17" t="s">
        <v>27</v>
      </c>
      <c r="D21" s="17" t="s">
        <v>28</v>
      </c>
      <c r="E21" s="26">
        <v>23</v>
      </c>
      <c r="F21" s="70">
        <f t="shared" si="0"/>
        <v>45</v>
      </c>
    </row>
    <row r="22" spans="1:14" ht="15" thickBot="1" x14ac:dyDescent="0.25">
      <c r="A22" s="20">
        <v>20</v>
      </c>
      <c r="B22" s="17" t="s">
        <v>31</v>
      </c>
      <c r="C22" s="17" t="s">
        <v>14</v>
      </c>
      <c r="D22" s="17" t="s">
        <v>70</v>
      </c>
      <c r="E22" s="26">
        <v>45</v>
      </c>
      <c r="F22" s="70">
        <f t="shared" si="0"/>
        <v>35</v>
      </c>
    </row>
    <row r="23" spans="1:14" ht="15" thickBot="1" x14ac:dyDescent="0.25">
      <c r="A23" s="20">
        <v>21</v>
      </c>
      <c r="B23" s="17" t="s">
        <v>299</v>
      </c>
      <c r="C23" s="17" t="s">
        <v>14</v>
      </c>
      <c r="D23" s="17" t="s">
        <v>70</v>
      </c>
      <c r="E23" s="26">
        <v>45</v>
      </c>
      <c r="F23" s="70">
        <f t="shared" si="0"/>
        <v>35</v>
      </c>
    </row>
    <row r="24" spans="1:14" ht="15" thickBot="1" x14ac:dyDescent="0.25">
      <c r="A24" s="20">
        <v>22</v>
      </c>
      <c r="B24" s="17" t="s">
        <v>32</v>
      </c>
      <c r="C24" s="17" t="s">
        <v>25</v>
      </c>
      <c r="D24" s="17" t="s">
        <v>28</v>
      </c>
      <c r="E24" s="26">
        <v>12</v>
      </c>
      <c r="F24" s="70">
        <f t="shared" si="0"/>
        <v>45</v>
      </c>
    </row>
    <row r="25" spans="1:14" ht="15" thickBot="1" x14ac:dyDescent="0.25">
      <c r="A25" s="20">
        <v>23</v>
      </c>
      <c r="B25" s="17" t="s">
        <v>33</v>
      </c>
      <c r="C25" s="17" t="s">
        <v>34</v>
      </c>
      <c r="D25" s="17" t="s">
        <v>28</v>
      </c>
      <c r="E25" s="26">
        <v>22</v>
      </c>
      <c r="F25" s="70">
        <f t="shared" si="0"/>
        <v>45</v>
      </c>
    </row>
    <row r="26" spans="1:14" ht="15" thickBot="1" x14ac:dyDescent="0.25">
      <c r="A26" s="20">
        <v>24</v>
      </c>
      <c r="B26" s="17" t="s">
        <v>35</v>
      </c>
      <c r="C26" s="17" t="s">
        <v>36</v>
      </c>
      <c r="D26" s="17" t="s">
        <v>15</v>
      </c>
      <c r="E26" s="26">
        <v>32</v>
      </c>
      <c r="F26" s="70">
        <f t="shared" si="0"/>
        <v>42</v>
      </c>
    </row>
    <row r="27" spans="1:14" ht="15" thickBot="1" x14ac:dyDescent="0.25">
      <c r="A27" s="20">
        <v>25</v>
      </c>
      <c r="B27" s="17" t="s">
        <v>37</v>
      </c>
      <c r="C27" s="17" t="s">
        <v>36</v>
      </c>
      <c r="D27" s="17" t="s">
        <v>15</v>
      </c>
      <c r="E27" s="26">
        <v>34</v>
      </c>
      <c r="F27" s="70">
        <f t="shared" si="0"/>
        <v>42</v>
      </c>
    </row>
    <row r="28" spans="1:14" ht="16.5" customHeight="1" thickBot="1" x14ac:dyDescent="0.25">
      <c r="A28" s="20">
        <v>26</v>
      </c>
      <c r="B28" s="17" t="s">
        <v>38</v>
      </c>
      <c r="C28" s="17" t="s">
        <v>36</v>
      </c>
      <c r="D28" s="17" t="s">
        <v>15</v>
      </c>
      <c r="E28" s="26">
        <v>70</v>
      </c>
      <c r="F28" s="70">
        <f t="shared" si="0"/>
        <v>42</v>
      </c>
    </row>
    <row r="29" spans="1:14" ht="15" thickBot="1" x14ac:dyDescent="0.25">
      <c r="A29" s="20">
        <v>27</v>
      </c>
      <c r="B29" s="17" t="s">
        <v>298</v>
      </c>
      <c r="C29" s="17" t="s">
        <v>39</v>
      </c>
      <c r="D29" s="17" t="s">
        <v>15</v>
      </c>
      <c r="E29" s="26">
        <v>67</v>
      </c>
      <c r="F29" s="70">
        <f t="shared" si="0"/>
        <v>42</v>
      </c>
    </row>
    <row r="30" spans="1:14" ht="15" thickBot="1" x14ac:dyDescent="0.25">
      <c r="A30" s="20">
        <v>28</v>
      </c>
      <c r="B30" s="17" t="s">
        <v>40</v>
      </c>
      <c r="C30" s="17" t="s">
        <v>14</v>
      </c>
      <c r="D30" s="17" t="s">
        <v>15</v>
      </c>
      <c r="E30" s="26">
        <v>45</v>
      </c>
      <c r="F30" s="70">
        <f t="shared" si="0"/>
        <v>42</v>
      </c>
    </row>
    <row r="31" spans="1:14" ht="15" thickBot="1" x14ac:dyDescent="0.25">
      <c r="A31" s="20">
        <v>29</v>
      </c>
      <c r="B31" s="17" t="s">
        <v>41</v>
      </c>
      <c r="C31" s="17" t="s">
        <v>14</v>
      </c>
      <c r="D31" s="17" t="s">
        <v>19</v>
      </c>
      <c r="E31" s="26">
        <v>34</v>
      </c>
      <c r="F31" s="70">
        <f t="shared" si="0"/>
        <v>39</v>
      </c>
    </row>
    <row r="32" spans="1:14" ht="15" thickBot="1" x14ac:dyDescent="0.25">
      <c r="A32" s="20">
        <v>30</v>
      </c>
      <c r="B32" s="17" t="s">
        <v>42</v>
      </c>
      <c r="C32" s="17" t="s">
        <v>43</v>
      </c>
      <c r="D32" s="17" t="s">
        <v>28</v>
      </c>
      <c r="E32" s="26">
        <v>23</v>
      </c>
      <c r="F32" s="70">
        <f t="shared" si="0"/>
        <v>45</v>
      </c>
    </row>
    <row r="33" spans="1:6" ht="15" thickBot="1" x14ac:dyDescent="0.25">
      <c r="A33" s="20">
        <v>31</v>
      </c>
      <c r="B33" s="17" t="s">
        <v>44</v>
      </c>
      <c r="C33" s="17" t="s">
        <v>43</v>
      </c>
      <c r="D33" s="17" t="s">
        <v>28</v>
      </c>
      <c r="E33" s="26">
        <v>22</v>
      </c>
      <c r="F33" s="70">
        <f t="shared" si="0"/>
        <v>45</v>
      </c>
    </row>
    <row r="34" spans="1:6" ht="15" thickBot="1" x14ac:dyDescent="0.25">
      <c r="A34" s="20">
        <v>32</v>
      </c>
      <c r="B34" s="17" t="s">
        <v>45</v>
      </c>
      <c r="C34" s="17" t="s">
        <v>43</v>
      </c>
      <c r="D34" s="17" t="s">
        <v>28</v>
      </c>
      <c r="E34" s="26">
        <v>54</v>
      </c>
      <c r="F34" s="70">
        <f t="shared" si="0"/>
        <v>45</v>
      </c>
    </row>
    <row r="35" spans="1:6" ht="15" thickBot="1" x14ac:dyDescent="0.25">
      <c r="A35" s="20">
        <v>33</v>
      </c>
      <c r="B35" s="17" t="s">
        <v>46</v>
      </c>
      <c r="C35" s="17" t="s">
        <v>25</v>
      </c>
      <c r="D35" s="17" t="s">
        <v>28</v>
      </c>
      <c r="E35" s="26">
        <v>54</v>
      </c>
      <c r="F35" s="70">
        <f t="shared" si="0"/>
        <v>45</v>
      </c>
    </row>
    <row r="36" spans="1:6" ht="15" thickBot="1" x14ac:dyDescent="0.25">
      <c r="A36" s="20">
        <v>34</v>
      </c>
      <c r="B36" s="17" t="s">
        <v>47</v>
      </c>
      <c r="C36" s="17" t="s">
        <v>14</v>
      </c>
      <c r="D36" s="17" t="s">
        <v>70</v>
      </c>
      <c r="E36" s="26">
        <v>45</v>
      </c>
      <c r="F36" s="70">
        <f t="shared" si="0"/>
        <v>35</v>
      </c>
    </row>
    <row r="37" spans="1:6" ht="15" thickBot="1" x14ac:dyDescent="0.25">
      <c r="A37" s="20">
        <v>35</v>
      </c>
      <c r="B37" s="17" t="s">
        <v>48</v>
      </c>
      <c r="C37" s="17" t="s">
        <v>12</v>
      </c>
      <c r="D37" s="17" t="s">
        <v>70</v>
      </c>
      <c r="E37" s="26">
        <v>67</v>
      </c>
      <c r="F37" s="70">
        <f t="shared" si="0"/>
        <v>35</v>
      </c>
    </row>
    <row r="38" spans="1:6" ht="15" thickBot="1" x14ac:dyDescent="0.25">
      <c r="A38" s="20">
        <v>36</v>
      </c>
      <c r="B38" s="17" t="s">
        <v>49</v>
      </c>
      <c r="C38" s="17" t="s">
        <v>12</v>
      </c>
      <c r="D38" s="17" t="s">
        <v>70</v>
      </c>
      <c r="E38" s="26">
        <v>67</v>
      </c>
      <c r="F38" s="70">
        <f t="shared" si="0"/>
        <v>35</v>
      </c>
    </row>
    <row r="39" spans="1:6" ht="14.25" customHeight="1" thickBot="1" x14ac:dyDescent="0.25">
      <c r="A39" s="20">
        <v>37</v>
      </c>
      <c r="B39" s="17" t="s">
        <v>50</v>
      </c>
      <c r="C39" s="17" t="s">
        <v>14</v>
      </c>
      <c r="D39" s="17" t="s">
        <v>70</v>
      </c>
      <c r="E39" s="26">
        <v>45</v>
      </c>
      <c r="F39" s="70">
        <f t="shared" si="0"/>
        <v>35</v>
      </c>
    </row>
    <row r="40" spans="1:6" ht="15" thickBot="1" x14ac:dyDescent="0.25">
      <c r="A40" s="20">
        <v>38</v>
      </c>
      <c r="B40" s="17" t="s">
        <v>51</v>
      </c>
      <c r="C40" s="17" t="s">
        <v>52</v>
      </c>
      <c r="D40" s="17" t="s">
        <v>15</v>
      </c>
      <c r="E40" s="26">
        <v>65</v>
      </c>
      <c r="F40" s="70">
        <f t="shared" si="0"/>
        <v>42</v>
      </c>
    </row>
    <row r="41" spans="1:6" ht="15" thickBot="1" x14ac:dyDescent="0.25">
      <c r="A41" s="20">
        <v>39</v>
      </c>
      <c r="B41" s="17" t="s">
        <v>53</v>
      </c>
      <c r="C41" s="17" t="s">
        <v>39</v>
      </c>
      <c r="D41" s="17" t="s">
        <v>70</v>
      </c>
      <c r="E41" s="26">
        <v>52</v>
      </c>
      <c r="F41" s="70">
        <f t="shared" si="0"/>
        <v>35</v>
      </c>
    </row>
    <row r="42" spans="1:6" ht="15" thickBot="1" x14ac:dyDescent="0.25">
      <c r="A42" s="20">
        <v>40</v>
      </c>
      <c r="B42" s="17" t="s">
        <v>54</v>
      </c>
      <c r="C42" s="17" t="s">
        <v>39</v>
      </c>
      <c r="D42" s="17" t="s">
        <v>70</v>
      </c>
      <c r="E42" s="26">
        <v>50</v>
      </c>
      <c r="F42" s="70">
        <f t="shared" si="0"/>
        <v>35</v>
      </c>
    </row>
    <row r="43" spans="1:6" ht="15" thickBot="1" x14ac:dyDescent="0.25">
      <c r="A43" s="20">
        <v>41</v>
      </c>
      <c r="B43" s="17" t="s">
        <v>55</v>
      </c>
      <c r="C43" s="17" t="s">
        <v>39</v>
      </c>
      <c r="D43" s="17" t="s">
        <v>70</v>
      </c>
      <c r="E43" s="26">
        <v>28</v>
      </c>
      <c r="F43" s="70">
        <f t="shared" si="0"/>
        <v>35</v>
      </c>
    </row>
    <row r="44" spans="1:6" ht="15" thickBot="1" x14ac:dyDescent="0.25">
      <c r="A44" s="20">
        <v>42</v>
      </c>
      <c r="B44" s="17" t="s">
        <v>56</v>
      </c>
      <c r="C44" s="17" t="s">
        <v>52</v>
      </c>
      <c r="D44" s="17" t="s">
        <v>70</v>
      </c>
      <c r="E44" s="26">
        <v>30</v>
      </c>
      <c r="F44" s="70">
        <f t="shared" si="0"/>
        <v>35</v>
      </c>
    </row>
    <row r="45" spans="1:6" ht="15" thickBot="1" x14ac:dyDescent="0.25">
      <c r="A45" s="20">
        <v>43</v>
      </c>
      <c r="B45" s="17" t="s">
        <v>57</v>
      </c>
      <c r="C45" s="17" t="s">
        <v>58</v>
      </c>
      <c r="D45" s="17" t="s">
        <v>70</v>
      </c>
      <c r="E45" s="26">
        <v>65</v>
      </c>
      <c r="F45" s="70">
        <f t="shared" si="0"/>
        <v>35</v>
      </c>
    </row>
    <row r="46" spans="1:6" ht="15" thickBot="1" x14ac:dyDescent="0.25">
      <c r="A46" s="20">
        <v>44</v>
      </c>
      <c r="B46" s="17" t="s">
        <v>59</v>
      </c>
      <c r="C46" s="17" t="s">
        <v>39</v>
      </c>
      <c r="D46" s="17" t="s">
        <v>70</v>
      </c>
      <c r="E46" s="26">
        <v>34</v>
      </c>
      <c r="F46" s="70">
        <f t="shared" si="0"/>
        <v>35</v>
      </c>
    </row>
    <row r="47" spans="1:6" ht="15" thickBot="1" x14ac:dyDescent="0.25">
      <c r="A47" s="20">
        <v>45</v>
      </c>
      <c r="B47" s="17" t="s">
        <v>60</v>
      </c>
      <c r="C47" s="17" t="s">
        <v>52</v>
      </c>
      <c r="D47" s="17" t="s">
        <v>19</v>
      </c>
      <c r="E47" s="26">
        <v>50</v>
      </c>
      <c r="F47" s="70">
        <f t="shared" si="0"/>
        <v>39</v>
      </c>
    </row>
    <row r="48" spans="1:6" ht="15" thickBot="1" x14ac:dyDescent="0.25">
      <c r="A48" s="20">
        <v>46</v>
      </c>
      <c r="B48" s="17" t="s">
        <v>61</v>
      </c>
      <c r="C48" s="17" t="s">
        <v>52</v>
      </c>
      <c r="D48" s="17" t="s">
        <v>70</v>
      </c>
      <c r="E48" s="26">
        <v>34</v>
      </c>
      <c r="F48" s="70">
        <f t="shared" si="0"/>
        <v>35</v>
      </c>
    </row>
    <row r="49" spans="1:6" ht="15" thickBot="1" x14ac:dyDescent="0.25">
      <c r="A49" s="20">
        <v>47</v>
      </c>
      <c r="B49" s="17" t="s">
        <v>62</v>
      </c>
      <c r="C49" s="17" t="s">
        <v>52</v>
      </c>
      <c r="D49" s="17" t="s">
        <v>19</v>
      </c>
      <c r="E49" s="26">
        <v>43</v>
      </c>
      <c r="F49" s="70">
        <f t="shared" si="0"/>
        <v>39</v>
      </c>
    </row>
    <row r="50" spans="1:6" ht="15" thickBot="1" x14ac:dyDescent="0.25">
      <c r="A50" s="20">
        <v>48</v>
      </c>
      <c r="B50" s="17" t="s">
        <v>63</v>
      </c>
      <c r="C50" s="17" t="s">
        <v>52</v>
      </c>
      <c r="D50" s="17" t="s">
        <v>15</v>
      </c>
      <c r="E50" s="26">
        <v>45</v>
      </c>
      <c r="F50" s="70">
        <f t="shared" si="0"/>
        <v>42</v>
      </c>
    </row>
    <row r="51" spans="1:6" ht="15" thickBot="1" x14ac:dyDescent="0.25">
      <c r="A51" s="20">
        <v>49</v>
      </c>
      <c r="B51" s="17" t="s">
        <v>64</v>
      </c>
      <c r="C51" s="17" t="s">
        <v>12</v>
      </c>
      <c r="D51" s="17" t="s">
        <v>70</v>
      </c>
      <c r="E51" s="26">
        <v>45</v>
      </c>
      <c r="F51" s="70">
        <f t="shared" si="0"/>
        <v>35</v>
      </c>
    </row>
    <row r="52" spans="1:6" ht="15" thickBot="1" x14ac:dyDescent="0.25">
      <c r="A52" s="20">
        <v>50</v>
      </c>
      <c r="B52" s="17" t="s">
        <v>65</v>
      </c>
      <c r="C52" s="17" t="s">
        <v>52</v>
      </c>
      <c r="D52" s="17" t="s">
        <v>15</v>
      </c>
      <c r="E52" s="26">
        <v>38</v>
      </c>
      <c r="F52" s="70">
        <f t="shared" si="0"/>
        <v>42</v>
      </c>
    </row>
    <row r="53" spans="1:6" ht="15" thickBot="1" x14ac:dyDescent="0.25">
      <c r="A53" s="20">
        <v>51</v>
      </c>
      <c r="B53" s="17" t="s">
        <v>66</v>
      </c>
      <c r="C53" s="17" t="s">
        <v>25</v>
      </c>
      <c r="D53" s="17" t="s">
        <v>70</v>
      </c>
      <c r="E53" s="26">
        <v>37</v>
      </c>
      <c r="F53" s="70">
        <f t="shared" si="0"/>
        <v>35</v>
      </c>
    </row>
    <row r="54" spans="1:6" ht="15" thickBot="1" x14ac:dyDescent="0.25">
      <c r="A54" s="20">
        <v>52</v>
      </c>
      <c r="B54" s="17" t="s">
        <v>67</v>
      </c>
      <c r="C54" s="17" t="s">
        <v>52</v>
      </c>
      <c r="D54" s="17" t="s">
        <v>19</v>
      </c>
      <c r="E54" s="26">
        <v>43</v>
      </c>
      <c r="F54" s="70">
        <f t="shared" si="0"/>
        <v>39</v>
      </c>
    </row>
    <row r="55" spans="1:6" ht="15" thickBot="1" x14ac:dyDescent="0.25">
      <c r="A55" s="20">
        <v>53</v>
      </c>
      <c r="B55" s="17" t="s">
        <v>68</v>
      </c>
      <c r="C55" s="17" t="s">
        <v>14</v>
      </c>
      <c r="D55" s="17" t="s">
        <v>19</v>
      </c>
      <c r="E55" s="26">
        <v>34</v>
      </c>
      <c r="F55" s="70">
        <f t="shared" si="0"/>
        <v>39</v>
      </c>
    </row>
    <row r="56" spans="1:6" ht="15" thickBot="1" x14ac:dyDescent="0.25">
      <c r="A56" s="20">
        <v>54</v>
      </c>
      <c r="B56" s="17" t="s">
        <v>69</v>
      </c>
      <c r="C56" s="17" t="s">
        <v>25</v>
      </c>
      <c r="D56" s="17" t="s">
        <v>19</v>
      </c>
      <c r="E56" s="26">
        <v>30</v>
      </c>
      <c r="F56" s="70">
        <f t="shared" si="0"/>
        <v>39</v>
      </c>
    </row>
    <row r="60" spans="1:6" ht="13.5" thickBot="1" x14ac:dyDescent="0.25"/>
    <row r="61" spans="1:6" ht="19.5" customHeight="1" thickBot="1" x14ac:dyDescent="0.25">
      <c r="A61" s="22" t="s">
        <v>71</v>
      </c>
      <c r="B61" s="22" t="s">
        <v>303</v>
      </c>
    </row>
    <row r="62" spans="1:6" ht="18" customHeight="1" thickBot="1" x14ac:dyDescent="0.25">
      <c r="A62" s="23" t="s">
        <v>70</v>
      </c>
      <c r="B62" s="21">
        <v>35</v>
      </c>
    </row>
    <row r="63" spans="1:6" ht="18" customHeight="1" thickBot="1" x14ac:dyDescent="0.25">
      <c r="A63" s="23" t="s">
        <v>19</v>
      </c>
      <c r="B63" s="21">
        <v>39</v>
      </c>
    </row>
    <row r="64" spans="1:6" ht="18" customHeight="1" thickBot="1" x14ac:dyDescent="0.25">
      <c r="A64" s="23" t="s">
        <v>15</v>
      </c>
      <c r="B64" s="21">
        <v>42</v>
      </c>
    </row>
    <row r="65" spans="1:2" ht="18" customHeight="1" thickBot="1" x14ac:dyDescent="0.25">
      <c r="A65" s="23" t="s">
        <v>28</v>
      </c>
      <c r="B65" s="21">
        <v>45</v>
      </c>
    </row>
    <row r="100" spans="1:1" x14ac:dyDescent="0.2">
      <c r="A100" s="15">
        <v>41730</v>
      </c>
    </row>
    <row r="1001" spans="1:1" x14ac:dyDescent="0.2">
      <c r="A1001" t="s">
        <v>290</v>
      </c>
    </row>
  </sheetData>
  <mergeCells count="1">
    <mergeCell ref="C1:F1"/>
  </mergeCells>
  <pageMargins left="0.75" right="0.75" top="1" bottom="1" header="0" footer="0"/>
  <pageSetup paperSize="5" orientation="portrait" horizontalDpi="4294967295" verticalDpi="4294967295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6"/>
  </sheetPr>
  <dimension ref="A1:T1001"/>
  <sheetViews>
    <sheetView topLeftCell="A37" workbookViewId="0">
      <selection activeCell="I36" sqref="I36"/>
    </sheetView>
  </sheetViews>
  <sheetFormatPr baseColWidth="10" defaultRowHeight="12.75" x14ac:dyDescent="0.2"/>
  <cols>
    <col min="1" max="1" width="12.85546875" customWidth="1"/>
    <col min="2" max="2" width="29.28515625" customWidth="1"/>
    <col min="3" max="3" width="12.140625" customWidth="1"/>
    <col min="4" max="4" width="14.140625" customWidth="1"/>
    <col min="5" max="5" width="14.5703125" customWidth="1"/>
    <col min="6" max="6" width="14.7109375" customWidth="1"/>
    <col min="9" max="10" width="24.42578125" bestFit="1" customWidth="1"/>
    <col min="11" max="11" width="11.7109375" bestFit="1" customWidth="1"/>
    <col min="12" max="12" width="21.5703125" bestFit="1" customWidth="1"/>
    <col min="13" max="13" width="19.28515625" bestFit="1" customWidth="1"/>
  </cols>
  <sheetData>
    <row r="1" spans="1:20" ht="100.5" customHeight="1" thickBot="1" x14ac:dyDescent="0.25">
      <c r="A1" s="18" t="s">
        <v>301</v>
      </c>
      <c r="B1" s="19"/>
      <c r="C1" s="104" t="s">
        <v>302</v>
      </c>
      <c r="D1" s="104"/>
      <c r="E1" s="104"/>
      <c r="F1" s="105"/>
    </row>
    <row r="2" spans="1:20" ht="40.5" customHeight="1" thickBot="1" x14ac:dyDescent="0.25">
      <c r="A2" s="24" t="s">
        <v>3</v>
      </c>
      <c r="B2" s="25" t="s">
        <v>6</v>
      </c>
      <c r="C2" s="25" t="s">
        <v>7</v>
      </c>
      <c r="D2" s="25" t="s">
        <v>8</v>
      </c>
      <c r="E2" s="25" t="s">
        <v>305</v>
      </c>
      <c r="F2" s="25" t="s">
        <v>304</v>
      </c>
      <c r="H2" s="24" t="s">
        <v>3</v>
      </c>
      <c r="I2" s="25" t="s">
        <v>6</v>
      </c>
      <c r="J2" s="25" t="s">
        <v>7</v>
      </c>
      <c r="K2" s="25" t="s">
        <v>8</v>
      </c>
      <c r="L2" s="25" t="s">
        <v>305</v>
      </c>
      <c r="M2" s="25" t="s">
        <v>304</v>
      </c>
      <c r="T2" s="25"/>
    </row>
    <row r="3" spans="1:20" ht="15" customHeight="1" thickBot="1" x14ac:dyDescent="0.25">
      <c r="A3" s="20">
        <v>1</v>
      </c>
      <c r="B3" s="17" t="s">
        <v>9</v>
      </c>
      <c r="C3" s="17" t="s">
        <v>10</v>
      </c>
      <c r="D3" s="17" t="s">
        <v>70</v>
      </c>
      <c r="E3" s="26">
        <v>22</v>
      </c>
      <c r="F3" s="70">
        <f>VLOOKUP(D3,$A$62:$B$65,2,FALSE)</f>
        <v>35</v>
      </c>
      <c r="J3" s="17" t="s">
        <v>14</v>
      </c>
      <c r="K3" s="17" t="s">
        <v>19</v>
      </c>
    </row>
    <row r="4" spans="1:20" ht="15" customHeight="1" thickBot="1" x14ac:dyDescent="0.25">
      <c r="A4" s="20">
        <v>2</v>
      </c>
      <c r="B4" s="17" t="s">
        <v>11</v>
      </c>
      <c r="C4" s="17" t="s">
        <v>10</v>
      </c>
      <c r="D4" s="17" t="s">
        <v>70</v>
      </c>
      <c r="E4" s="26">
        <v>27</v>
      </c>
      <c r="F4" s="70">
        <f t="shared" ref="F4:F56" si="0">VLOOKUP(D4,$A$62:$B$65,2,FALSE)</f>
        <v>35</v>
      </c>
    </row>
    <row r="5" spans="1:20" ht="18" customHeight="1" thickBot="1" x14ac:dyDescent="0.25">
      <c r="A5" s="20">
        <v>3</v>
      </c>
      <c r="B5" s="17" t="s">
        <v>300</v>
      </c>
      <c r="C5" s="17" t="s">
        <v>12</v>
      </c>
      <c r="D5" s="17" t="s">
        <v>70</v>
      </c>
      <c r="E5" s="26">
        <v>35</v>
      </c>
      <c r="F5" s="70">
        <f t="shared" si="0"/>
        <v>35</v>
      </c>
      <c r="T5" s="25"/>
    </row>
    <row r="6" spans="1:20" ht="16.5" customHeight="1" thickBot="1" x14ac:dyDescent="0.25">
      <c r="A6" s="20">
        <v>4</v>
      </c>
      <c r="B6" s="17" t="s">
        <v>13</v>
      </c>
      <c r="C6" s="17" t="s">
        <v>14</v>
      </c>
      <c r="D6" s="17" t="s">
        <v>15</v>
      </c>
      <c r="E6" s="26">
        <v>40</v>
      </c>
      <c r="F6" s="70">
        <f t="shared" si="0"/>
        <v>42</v>
      </c>
      <c r="H6" s="24" t="s">
        <v>3</v>
      </c>
      <c r="I6" s="25" t="s">
        <v>6</v>
      </c>
      <c r="J6" s="25" t="s">
        <v>7</v>
      </c>
      <c r="K6" s="25" t="s">
        <v>8</v>
      </c>
      <c r="L6" s="25" t="s">
        <v>305</v>
      </c>
      <c r="M6" s="25" t="s">
        <v>304</v>
      </c>
    </row>
    <row r="7" spans="1:20" ht="15.75" customHeight="1" thickBot="1" x14ac:dyDescent="0.25">
      <c r="A7" s="20">
        <v>5</v>
      </c>
      <c r="B7" s="17" t="s">
        <v>16</v>
      </c>
      <c r="C7" s="17" t="s">
        <v>14</v>
      </c>
      <c r="D7" s="17" t="s">
        <v>70</v>
      </c>
      <c r="E7" s="26">
        <v>45</v>
      </c>
      <c r="F7" s="70">
        <f t="shared" si="0"/>
        <v>35</v>
      </c>
      <c r="H7" s="20">
        <v>18</v>
      </c>
      <c r="I7" s="17" t="s">
        <v>29</v>
      </c>
      <c r="J7" s="17" t="s">
        <v>14</v>
      </c>
      <c r="K7" s="17" t="s">
        <v>19</v>
      </c>
      <c r="L7" s="26">
        <v>50</v>
      </c>
      <c r="M7" s="70">
        <v>39</v>
      </c>
    </row>
    <row r="8" spans="1:20" ht="18" customHeight="1" thickBot="1" x14ac:dyDescent="0.25">
      <c r="A8" s="20">
        <v>6</v>
      </c>
      <c r="B8" s="17" t="s">
        <v>293</v>
      </c>
      <c r="C8" s="17" t="s">
        <v>14</v>
      </c>
      <c r="D8" s="17" t="s">
        <v>70</v>
      </c>
      <c r="E8" s="26">
        <v>50</v>
      </c>
      <c r="F8" s="70">
        <f t="shared" si="0"/>
        <v>35</v>
      </c>
      <c r="H8" s="20">
        <v>29</v>
      </c>
      <c r="I8" s="17" t="s">
        <v>41</v>
      </c>
      <c r="J8" s="17" t="s">
        <v>14</v>
      </c>
      <c r="K8" s="17" t="s">
        <v>19</v>
      </c>
      <c r="L8" s="26">
        <v>34</v>
      </c>
      <c r="M8" s="70">
        <v>39</v>
      </c>
    </row>
    <row r="9" spans="1:20" ht="15" thickBot="1" x14ac:dyDescent="0.25">
      <c r="A9" s="20">
        <v>7</v>
      </c>
      <c r="B9" s="17" t="s">
        <v>294</v>
      </c>
      <c r="C9" s="17" t="s">
        <v>14</v>
      </c>
      <c r="D9" s="17" t="s">
        <v>70</v>
      </c>
      <c r="E9" s="26">
        <v>52</v>
      </c>
      <c r="F9" s="70">
        <f t="shared" si="0"/>
        <v>35</v>
      </c>
      <c r="H9" s="20">
        <v>53</v>
      </c>
      <c r="I9" s="17" t="s">
        <v>68</v>
      </c>
      <c r="J9" s="17" t="s">
        <v>14</v>
      </c>
      <c r="K9" s="17" t="s">
        <v>19</v>
      </c>
      <c r="L9" s="26">
        <v>34</v>
      </c>
      <c r="M9" s="70">
        <v>39</v>
      </c>
    </row>
    <row r="10" spans="1:20" ht="15" thickBot="1" x14ac:dyDescent="0.25">
      <c r="A10" s="20">
        <v>8</v>
      </c>
      <c r="B10" s="17" t="s">
        <v>295</v>
      </c>
      <c r="C10" s="17" t="s">
        <v>14</v>
      </c>
      <c r="D10" s="17" t="s">
        <v>70</v>
      </c>
      <c r="E10" s="26">
        <v>70</v>
      </c>
      <c r="F10" s="70">
        <f t="shared" si="0"/>
        <v>35</v>
      </c>
    </row>
    <row r="11" spans="1:20" ht="15" thickBot="1" x14ac:dyDescent="0.25">
      <c r="A11" s="20">
        <v>9</v>
      </c>
      <c r="B11" s="17" t="s">
        <v>296</v>
      </c>
      <c r="C11" s="17" t="s">
        <v>14</v>
      </c>
      <c r="D11" s="17" t="s">
        <v>70</v>
      </c>
      <c r="E11" s="26">
        <v>70</v>
      </c>
      <c r="F11" s="70">
        <f t="shared" si="0"/>
        <v>35</v>
      </c>
    </row>
    <row r="12" spans="1:20" ht="15" thickBot="1" x14ac:dyDescent="0.25">
      <c r="A12" s="20">
        <v>10</v>
      </c>
      <c r="B12" s="17" t="s">
        <v>297</v>
      </c>
      <c r="C12" s="17" t="s">
        <v>14</v>
      </c>
      <c r="D12" s="17" t="s">
        <v>70</v>
      </c>
      <c r="E12" s="26">
        <v>55</v>
      </c>
      <c r="F12" s="70">
        <f t="shared" si="0"/>
        <v>35</v>
      </c>
      <c r="H12" s="24" t="s">
        <v>3</v>
      </c>
      <c r="I12" s="25" t="s">
        <v>6</v>
      </c>
      <c r="J12" s="25" t="s">
        <v>7</v>
      </c>
      <c r="K12" s="25" t="s">
        <v>8</v>
      </c>
      <c r="L12" s="25" t="s">
        <v>305</v>
      </c>
      <c r="M12" s="25" t="s">
        <v>304</v>
      </c>
    </row>
    <row r="13" spans="1:20" ht="15" customHeight="1" thickBot="1" x14ac:dyDescent="0.25">
      <c r="A13" s="20">
        <v>11</v>
      </c>
      <c r="B13" s="17" t="s">
        <v>17</v>
      </c>
      <c r="C13" s="17" t="s">
        <v>18</v>
      </c>
      <c r="D13" s="17" t="s">
        <v>19</v>
      </c>
      <c r="E13" s="26">
        <v>70</v>
      </c>
      <c r="F13" s="70">
        <f t="shared" si="0"/>
        <v>39</v>
      </c>
      <c r="I13" s="17" t="s">
        <v>409</v>
      </c>
      <c r="J13" s="17" t="s">
        <v>52</v>
      </c>
    </row>
    <row r="14" spans="1:20" ht="15" thickBot="1" x14ac:dyDescent="0.25">
      <c r="A14" s="20">
        <v>12</v>
      </c>
      <c r="B14" s="17" t="s">
        <v>20</v>
      </c>
      <c r="C14" s="17" t="s">
        <v>18</v>
      </c>
      <c r="D14" s="17" t="s">
        <v>19</v>
      </c>
      <c r="E14" s="26">
        <v>72</v>
      </c>
      <c r="F14" s="70">
        <f t="shared" si="0"/>
        <v>39</v>
      </c>
    </row>
    <row r="15" spans="1:20" ht="15" thickBot="1" x14ac:dyDescent="0.25">
      <c r="A15" s="20">
        <v>13</v>
      </c>
      <c r="B15" s="17" t="s">
        <v>21</v>
      </c>
      <c r="C15" s="17" t="s">
        <v>18</v>
      </c>
      <c r="D15" s="17" t="s">
        <v>19</v>
      </c>
      <c r="E15" s="26">
        <v>68</v>
      </c>
      <c r="F15" s="70">
        <f t="shared" si="0"/>
        <v>39</v>
      </c>
      <c r="H15" s="24" t="s">
        <v>3</v>
      </c>
      <c r="I15" s="25" t="s">
        <v>6</v>
      </c>
      <c r="J15" s="25" t="s">
        <v>7</v>
      </c>
      <c r="K15" s="25" t="s">
        <v>8</v>
      </c>
      <c r="L15" s="25" t="s">
        <v>305</v>
      </c>
      <c r="M15" s="25" t="s">
        <v>304</v>
      </c>
    </row>
    <row r="16" spans="1:20" ht="15" thickBot="1" x14ac:dyDescent="0.25">
      <c r="A16" s="20">
        <v>14</v>
      </c>
      <c r="B16" s="17" t="s">
        <v>22</v>
      </c>
      <c r="C16" s="17" t="s">
        <v>18</v>
      </c>
      <c r="D16" s="17" t="s">
        <v>19</v>
      </c>
      <c r="E16" s="26">
        <v>56</v>
      </c>
      <c r="F16" s="70">
        <f t="shared" si="0"/>
        <v>39</v>
      </c>
      <c r="H16" s="20">
        <v>45</v>
      </c>
      <c r="I16" s="17" t="s">
        <v>60</v>
      </c>
      <c r="J16" s="17" t="s">
        <v>52</v>
      </c>
      <c r="K16" s="17" t="s">
        <v>19</v>
      </c>
      <c r="L16" s="26">
        <v>50</v>
      </c>
      <c r="M16" s="70">
        <v>39</v>
      </c>
    </row>
    <row r="17" spans="1:14" ht="15" thickBot="1" x14ac:dyDescent="0.25">
      <c r="A17" s="20">
        <v>15</v>
      </c>
      <c r="B17" s="17" t="s">
        <v>23</v>
      </c>
      <c r="C17" s="17" t="s">
        <v>18</v>
      </c>
      <c r="D17" s="17" t="s">
        <v>19</v>
      </c>
      <c r="E17" s="26">
        <v>63</v>
      </c>
      <c r="F17" s="70">
        <f t="shared" si="0"/>
        <v>39</v>
      </c>
      <c r="H17" s="20">
        <v>47</v>
      </c>
      <c r="I17" s="17" t="s">
        <v>62</v>
      </c>
      <c r="J17" s="17" t="s">
        <v>52</v>
      </c>
      <c r="K17" s="17" t="s">
        <v>19</v>
      </c>
      <c r="L17" s="26">
        <v>43</v>
      </c>
      <c r="M17" s="70">
        <v>39</v>
      </c>
    </row>
    <row r="18" spans="1:14" ht="15" thickBot="1" x14ac:dyDescent="0.25">
      <c r="A18" s="20">
        <v>16</v>
      </c>
      <c r="B18" s="17" t="s">
        <v>24</v>
      </c>
      <c r="C18" s="17" t="s">
        <v>25</v>
      </c>
      <c r="D18" s="17" t="s">
        <v>19</v>
      </c>
      <c r="E18" s="26">
        <v>15</v>
      </c>
      <c r="F18" s="70">
        <f t="shared" si="0"/>
        <v>39</v>
      </c>
    </row>
    <row r="19" spans="1:14" ht="15" thickBot="1" x14ac:dyDescent="0.25">
      <c r="A19" s="20">
        <v>17</v>
      </c>
      <c r="B19" s="17" t="s">
        <v>26</v>
      </c>
      <c r="C19" s="17" t="s">
        <v>27</v>
      </c>
      <c r="D19" s="17" t="s">
        <v>28</v>
      </c>
      <c r="E19" s="26">
        <v>35</v>
      </c>
      <c r="F19" s="70">
        <f t="shared" si="0"/>
        <v>45</v>
      </c>
    </row>
    <row r="20" spans="1:14" ht="15" thickBot="1" x14ac:dyDescent="0.25">
      <c r="A20" s="20">
        <v>18</v>
      </c>
      <c r="B20" s="17" t="s">
        <v>29</v>
      </c>
      <c r="C20" s="17" t="s">
        <v>14</v>
      </c>
      <c r="D20" s="17" t="s">
        <v>19</v>
      </c>
      <c r="E20" s="26">
        <v>50</v>
      </c>
      <c r="F20" s="70">
        <f t="shared" si="0"/>
        <v>39</v>
      </c>
      <c r="H20" s="24" t="s">
        <v>3</v>
      </c>
      <c r="I20" s="25" t="s">
        <v>6</v>
      </c>
      <c r="J20" s="25" t="s">
        <v>7</v>
      </c>
      <c r="K20" s="25" t="s">
        <v>8</v>
      </c>
      <c r="L20" s="25" t="s">
        <v>305</v>
      </c>
      <c r="M20" s="25" t="s">
        <v>304</v>
      </c>
      <c r="N20" s="24" t="s">
        <v>3</v>
      </c>
    </row>
    <row r="21" spans="1:14" ht="15.75" customHeight="1" thickBot="1" x14ac:dyDescent="0.25">
      <c r="A21" s="20">
        <v>19</v>
      </c>
      <c r="B21" s="17" t="s">
        <v>30</v>
      </c>
      <c r="C21" s="17" t="s">
        <v>27</v>
      </c>
      <c r="D21" s="17" t="s">
        <v>28</v>
      </c>
      <c r="E21" s="26">
        <v>23</v>
      </c>
      <c r="F21" s="70">
        <f t="shared" si="0"/>
        <v>45</v>
      </c>
      <c r="H21" s="62" t="s">
        <v>410</v>
      </c>
      <c r="J21" s="17" t="s">
        <v>25</v>
      </c>
      <c r="N21" s="62" t="s">
        <v>411</v>
      </c>
    </row>
    <row r="22" spans="1:14" ht="18" customHeight="1" thickBot="1" x14ac:dyDescent="0.25">
      <c r="A22" s="20">
        <v>20</v>
      </c>
      <c r="B22" s="17" t="s">
        <v>31</v>
      </c>
      <c r="C22" s="17" t="s">
        <v>14</v>
      </c>
      <c r="D22" s="17" t="s">
        <v>70</v>
      </c>
      <c r="E22" s="26">
        <v>45</v>
      </c>
      <c r="F22" s="70">
        <f t="shared" si="0"/>
        <v>35</v>
      </c>
    </row>
    <row r="23" spans="1:14" ht="15" thickBot="1" x14ac:dyDescent="0.25">
      <c r="A23" s="20">
        <v>21</v>
      </c>
      <c r="B23" s="17" t="s">
        <v>299</v>
      </c>
      <c r="C23" s="17" t="s">
        <v>14</v>
      </c>
      <c r="D23" s="17" t="s">
        <v>70</v>
      </c>
      <c r="E23" s="26">
        <v>45</v>
      </c>
      <c r="F23" s="70">
        <f t="shared" si="0"/>
        <v>35</v>
      </c>
      <c r="H23" s="24" t="s">
        <v>3</v>
      </c>
      <c r="I23" s="25" t="s">
        <v>6</v>
      </c>
      <c r="J23" s="25" t="s">
        <v>7</v>
      </c>
      <c r="K23" s="25" t="s">
        <v>8</v>
      </c>
      <c r="L23" s="25" t="s">
        <v>305</v>
      </c>
      <c r="M23" s="25" t="s">
        <v>304</v>
      </c>
    </row>
    <row r="24" spans="1:14" ht="18" customHeight="1" thickBot="1" x14ac:dyDescent="0.25">
      <c r="A24" s="20">
        <v>22</v>
      </c>
      <c r="B24" s="17" t="s">
        <v>32</v>
      </c>
      <c r="C24" s="17" t="s">
        <v>25</v>
      </c>
      <c r="D24" s="17" t="s">
        <v>28</v>
      </c>
      <c r="E24" s="26">
        <v>12</v>
      </c>
      <c r="F24" s="70">
        <f t="shared" si="0"/>
        <v>45</v>
      </c>
      <c r="H24" s="20">
        <v>22</v>
      </c>
      <c r="I24" s="17" t="s">
        <v>32</v>
      </c>
      <c r="J24" s="17" t="s">
        <v>25</v>
      </c>
      <c r="K24" s="17" t="s">
        <v>28</v>
      </c>
      <c r="L24" s="26">
        <v>12</v>
      </c>
      <c r="M24" s="70">
        <v>45</v>
      </c>
    </row>
    <row r="25" spans="1:14" ht="19.5" customHeight="1" thickBot="1" x14ac:dyDescent="0.25">
      <c r="A25" s="20">
        <v>23</v>
      </c>
      <c r="B25" s="17" t="s">
        <v>33</v>
      </c>
      <c r="C25" s="17" t="s">
        <v>34</v>
      </c>
      <c r="D25" s="17" t="s">
        <v>28</v>
      </c>
      <c r="E25" s="26">
        <v>22</v>
      </c>
      <c r="F25" s="70">
        <f t="shared" si="0"/>
        <v>45</v>
      </c>
      <c r="H25" s="20">
        <v>33</v>
      </c>
      <c r="I25" s="17" t="s">
        <v>46</v>
      </c>
      <c r="J25" s="17" t="s">
        <v>25</v>
      </c>
      <c r="K25" s="17" t="s">
        <v>28</v>
      </c>
      <c r="L25" s="26">
        <v>54</v>
      </c>
      <c r="M25" s="70">
        <v>45</v>
      </c>
    </row>
    <row r="26" spans="1:14" ht="18" customHeight="1" thickBot="1" x14ac:dyDescent="0.25">
      <c r="A26" s="20">
        <v>24</v>
      </c>
      <c r="B26" s="17" t="s">
        <v>35</v>
      </c>
      <c r="C26" s="17" t="s">
        <v>36</v>
      </c>
      <c r="D26" s="17" t="s">
        <v>15</v>
      </c>
      <c r="E26" s="26">
        <v>32</v>
      </c>
      <c r="F26" s="70">
        <f t="shared" si="0"/>
        <v>42</v>
      </c>
    </row>
    <row r="27" spans="1:14" ht="18" customHeight="1" thickBot="1" x14ac:dyDescent="0.25">
      <c r="A27" s="20">
        <v>25</v>
      </c>
      <c r="B27" s="17" t="s">
        <v>37</v>
      </c>
      <c r="C27" s="17" t="s">
        <v>36</v>
      </c>
      <c r="D27" s="17" t="s">
        <v>15</v>
      </c>
      <c r="E27" s="26">
        <v>34</v>
      </c>
      <c r="F27" s="70">
        <f t="shared" si="0"/>
        <v>42</v>
      </c>
    </row>
    <row r="28" spans="1:14" ht="16.5" customHeight="1" thickBot="1" x14ac:dyDescent="0.25">
      <c r="A28" s="20">
        <v>26</v>
      </c>
      <c r="B28" s="17" t="s">
        <v>38</v>
      </c>
      <c r="C28" s="17" t="s">
        <v>36</v>
      </c>
      <c r="D28" s="17" t="s">
        <v>15</v>
      </c>
      <c r="E28" s="26">
        <v>70</v>
      </c>
      <c r="F28" s="70">
        <f t="shared" si="0"/>
        <v>42</v>
      </c>
    </row>
    <row r="29" spans="1:14" ht="17.25" customHeight="1" thickBot="1" x14ac:dyDescent="0.25">
      <c r="A29" s="20">
        <v>27</v>
      </c>
      <c r="B29" s="17" t="s">
        <v>298</v>
      </c>
      <c r="C29" s="17" t="s">
        <v>39</v>
      </c>
      <c r="D29" s="17" t="s">
        <v>15</v>
      </c>
      <c r="E29" s="26">
        <v>67</v>
      </c>
      <c r="F29" s="70">
        <f t="shared" si="0"/>
        <v>42</v>
      </c>
    </row>
    <row r="30" spans="1:14" ht="16.5" customHeight="1" thickBot="1" x14ac:dyDescent="0.25">
      <c r="A30" s="20">
        <v>28</v>
      </c>
      <c r="B30" s="17" t="s">
        <v>40</v>
      </c>
      <c r="C30" s="17" t="s">
        <v>14</v>
      </c>
      <c r="D30" s="17" t="s">
        <v>15</v>
      </c>
      <c r="E30" s="26">
        <v>45</v>
      </c>
      <c r="F30" s="70">
        <f t="shared" si="0"/>
        <v>42</v>
      </c>
    </row>
    <row r="31" spans="1:14" ht="16.5" customHeight="1" thickBot="1" x14ac:dyDescent="0.25">
      <c r="A31" s="20">
        <v>29</v>
      </c>
      <c r="B31" s="17" t="s">
        <v>41</v>
      </c>
      <c r="C31" s="17" t="s">
        <v>14</v>
      </c>
      <c r="D31" s="17" t="s">
        <v>19</v>
      </c>
      <c r="E31" s="26">
        <v>34</v>
      </c>
      <c r="F31" s="70">
        <f t="shared" si="0"/>
        <v>39</v>
      </c>
    </row>
    <row r="32" spans="1:14" ht="15" thickBot="1" x14ac:dyDescent="0.25">
      <c r="A32" s="20">
        <v>30</v>
      </c>
      <c r="B32" s="17" t="s">
        <v>42</v>
      </c>
      <c r="C32" s="17" t="s">
        <v>43</v>
      </c>
      <c r="D32" s="17" t="s">
        <v>28</v>
      </c>
      <c r="E32" s="26">
        <v>23</v>
      </c>
      <c r="F32" s="70">
        <f t="shared" si="0"/>
        <v>45</v>
      </c>
    </row>
    <row r="33" spans="1:6" ht="15" thickBot="1" x14ac:dyDescent="0.25">
      <c r="A33" s="20">
        <v>31</v>
      </c>
      <c r="B33" s="17" t="s">
        <v>44</v>
      </c>
      <c r="C33" s="17" t="s">
        <v>43</v>
      </c>
      <c r="D33" s="17" t="s">
        <v>28</v>
      </c>
      <c r="E33" s="26">
        <v>22</v>
      </c>
      <c r="F33" s="70">
        <f t="shared" si="0"/>
        <v>45</v>
      </c>
    </row>
    <row r="34" spans="1:6" ht="18.75" customHeight="1" thickBot="1" x14ac:dyDescent="0.25">
      <c r="A34" s="20">
        <v>32</v>
      </c>
      <c r="B34" s="17" t="s">
        <v>45</v>
      </c>
      <c r="C34" s="17" t="s">
        <v>43</v>
      </c>
      <c r="D34" s="17" t="s">
        <v>28</v>
      </c>
      <c r="E34" s="26">
        <v>54</v>
      </c>
      <c r="F34" s="70">
        <f t="shared" si="0"/>
        <v>45</v>
      </c>
    </row>
    <row r="35" spans="1:6" ht="15.75" customHeight="1" thickBot="1" x14ac:dyDescent="0.25">
      <c r="A35" s="20">
        <v>33</v>
      </c>
      <c r="B35" s="17" t="s">
        <v>46</v>
      </c>
      <c r="C35" s="17" t="s">
        <v>25</v>
      </c>
      <c r="D35" s="17" t="s">
        <v>28</v>
      </c>
      <c r="E35" s="26">
        <v>54</v>
      </c>
      <c r="F35" s="70">
        <f t="shared" si="0"/>
        <v>45</v>
      </c>
    </row>
    <row r="36" spans="1:6" ht="17.25" customHeight="1" thickBot="1" x14ac:dyDescent="0.25">
      <c r="A36" s="20">
        <v>34</v>
      </c>
      <c r="B36" s="17" t="s">
        <v>47</v>
      </c>
      <c r="C36" s="17" t="s">
        <v>14</v>
      </c>
      <c r="D36" s="17" t="s">
        <v>70</v>
      </c>
      <c r="E36" s="26">
        <v>45</v>
      </c>
      <c r="F36" s="70">
        <f t="shared" si="0"/>
        <v>35</v>
      </c>
    </row>
    <row r="37" spans="1:6" ht="18" customHeight="1" thickBot="1" x14ac:dyDescent="0.25">
      <c r="A37" s="20">
        <v>35</v>
      </c>
      <c r="B37" s="17" t="s">
        <v>48</v>
      </c>
      <c r="C37" s="17" t="s">
        <v>12</v>
      </c>
      <c r="D37" s="17" t="s">
        <v>70</v>
      </c>
      <c r="E37" s="26">
        <v>67</v>
      </c>
      <c r="F37" s="70">
        <f t="shared" si="0"/>
        <v>35</v>
      </c>
    </row>
    <row r="38" spans="1:6" ht="15" thickBot="1" x14ac:dyDescent="0.25">
      <c r="A38" s="20">
        <v>36</v>
      </c>
      <c r="B38" s="17" t="s">
        <v>49</v>
      </c>
      <c r="C38" s="17" t="s">
        <v>12</v>
      </c>
      <c r="D38" s="17" t="s">
        <v>70</v>
      </c>
      <c r="E38" s="26">
        <v>67</v>
      </c>
      <c r="F38" s="70">
        <f t="shared" si="0"/>
        <v>35</v>
      </c>
    </row>
    <row r="39" spans="1:6" ht="14.25" customHeight="1" thickBot="1" x14ac:dyDescent="0.25">
      <c r="A39" s="20">
        <v>37</v>
      </c>
      <c r="B39" s="17" t="s">
        <v>50</v>
      </c>
      <c r="C39" s="17" t="s">
        <v>14</v>
      </c>
      <c r="D39" s="17" t="s">
        <v>70</v>
      </c>
      <c r="E39" s="26">
        <v>45</v>
      </c>
      <c r="F39" s="70">
        <f t="shared" si="0"/>
        <v>35</v>
      </c>
    </row>
    <row r="40" spans="1:6" ht="15.75" customHeight="1" thickBot="1" x14ac:dyDescent="0.25">
      <c r="A40" s="20">
        <v>38</v>
      </c>
      <c r="B40" s="17" t="s">
        <v>51</v>
      </c>
      <c r="C40" s="17" t="s">
        <v>52</v>
      </c>
      <c r="D40" s="17" t="s">
        <v>15</v>
      </c>
      <c r="E40" s="26">
        <v>65</v>
      </c>
      <c r="F40" s="70">
        <f t="shared" si="0"/>
        <v>42</v>
      </c>
    </row>
    <row r="41" spans="1:6" ht="15.75" customHeight="1" thickBot="1" x14ac:dyDescent="0.25">
      <c r="A41" s="20">
        <v>39</v>
      </c>
      <c r="B41" s="17" t="s">
        <v>53</v>
      </c>
      <c r="C41" s="17" t="s">
        <v>39</v>
      </c>
      <c r="D41" s="17" t="s">
        <v>70</v>
      </c>
      <c r="E41" s="26">
        <v>52</v>
      </c>
      <c r="F41" s="70">
        <f t="shared" si="0"/>
        <v>35</v>
      </c>
    </row>
    <row r="42" spans="1:6" ht="15.75" customHeight="1" thickBot="1" x14ac:dyDescent="0.25">
      <c r="A42" s="20">
        <v>40</v>
      </c>
      <c r="B42" s="17" t="s">
        <v>54</v>
      </c>
      <c r="C42" s="17" t="s">
        <v>39</v>
      </c>
      <c r="D42" s="17" t="s">
        <v>70</v>
      </c>
      <c r="E42" s="26">
        <v>50</v>
      </c>
      <c r="F42" s="70">
        <f t="shared" si="0"/>
        <v>35</v>
      </c>
    </row>
    <row r="43" spans="1:6" ht="18" customHeight="1" thickBot="1" x14ac:dyDescent="0.25">
      <c r="A43" s="20">
        <v>41</v>
      </c>
      <c r="B43" s="17" t="s">
        <v>55</v>
      </c>
      <c r="C43" s="17" t="s">
        <v>39</v>
      </c>
      <c r="D43" s="17" t="s">
        <v>70</v>
      </c>
      <c r="E43" s="26">
        <v>28</v>
      </c>
      <c r="F43" s="70">
        <f t="shared" si="0"/>
        <v>35</v>
      </c>
    </row>
    <row r="44" spans="1:6" ht="16.5" customHeight="1" thickBot="1" x14ac:dyDescent="0.25">
      <c r="A44" s="20">
        <v>42</v>
      </c>
      <c r="B44" s="17" t="s">
        <v>56</v>
      </c>
      <c r="C44" s="17" t="s">
        <v>52</v>
      </c>
      <c r="D44" s="17" t="s">
        <v>70</v>
      </c>
      <c r="E44" s="26">
        <v>30</v>
      </c>
      <c r="F44" s="70">
        <f t="shared" si="0"/>
        <v>35</v>
      </c>
    </row>
    <row r="45" spans="1:6" ht="15" thickBot="1" x14ac:dyDescent="0.25">
      <c r="A45" s="20">
        <v>43</v>
      </c>
      <c r="B45" s="17" t="s">
        <v>57</v>
      </c>
      <c r="C45" s="17" t="s">
        <v>58</v>
      </c>
      <c r="D45" s="17" t="s">
        <v>70</v>
      </c>
      <c r="E45" s="26">
        <v>65</v>
      </c>
      <c r="F45" s="70">
        <f t="shared" si="0"/>
        <v>35</v>
      </c>
    </row>
    <row r="46" spans="1:6" ht="20.25" customHeight="1" thickBot="1" x14ac:dyDescent="0.25">
      <c r="A46" s="20">
        <v>44</v>
      </c>
      <c r="B46" s="17" t="s">
        <v>59</v>
      </c>
      <c r="C46" s="17" t="s">
        <v>39</v>
      </c>
      <c r="D46" s="17" t="s">
        <v>70</v>
      </c>
      <c r="E46" s="26">
        <v>34</v>
      </c>
      <c r="F46" s="70">
        <f t="shared" si="0"/>
        <v>35</v>
      </c>
    </row>
    <row r="47" spans="1:6" ht="16.5" customHeight="1" thickBot="1" x14ac:dyDescent="0.25">
      <c r="A47" s="20">
        <v>45</v>
      </c>
      <c r="B47" s="17" t="s">
        <v>60</v>
      </c>
      <c r="C47" s="17" t="s">
        <v>52</v>
      </c>
      <c r="D47" s="17" t="s">
        <v>19</v>
      </c>
      <c r="E47" s="26">
        <v>50</v>
      </c>
      <c r="F47" s="70">
        <f t="shared" si="0"/>
        <v>39</v>
      </c>
    </row>
    <row r="48" spans="1:6" ht="17.25" customHeight="1" thickBot="1" x14ac:dyDescent="0.25">
      <c r="A48" s="20">
        <v>46</v>
      </c>
      <c r="B48" s="17" t="s">
        <v>61</v>
      </c>
      <c r="C48" s="17" t="s">
        <v>52</v>
      </c>
      <c r="D48" s="17" t="s">
        <v>70</v>
      </c>
      <c r="E48" s="26">
        <v>34</v>
      </c>
      <c r="F48" s="70">
        <f t="shared" si="0"/>
        <v>35</v>
      </c>
    </row>
    <row r="49" spans="1:6" ht="15" thickBot="1" x14ac:dyDescent="0.25">
      <c r="A49" s="20">
        <v>47</v>
      </c>
      <c r="B49" s="17" t="s">
        <v>62</v>
      </c>
      <c r="C49" s="17" t="s">
        <v>52</v>
      </c>
      <c r="D49" s="17" t="s">
        <v>19</v>
      </c>
      <c r="E49" s="26">
        <v>43</v>
      </c>
      <c r="F49" s="70">
        <f>VLOOKUP(D49,$A$62:$B$65,2,FALSE)</f>
        <v>39</v>
      </c>
    </row>
    <row r="50" spans="1:6" ht="15" thickBot="1" x14ac:dyDescent="0.25">
      <c r="A50" s="20">
        <v>48</v>
      </c>
      <c r="B50" s="17" t="s">
        <v>63</v>
      </c>
      <c r="C50" s="17" t="s">
        <v>52</v>
      </c>
      <c r="D50" s="17" t="s">
        <v>15</v>
      </c>
      <c r="E50" s="26">
        <v>45</v>
      </c>
      <c r="F50" s="70">
        <f t="shared" si="0"/>
        <v>42</v>
      </c>
    </row>
    <row r="51" spans="1:6" ht="15" thickBot="1" x14ac:dyDescent="0.25">
      <c r="A51" s="20">
        <v>49</v>
      </c>
      <c r="B51" s="17" t="s">
        <v>64</v>
      </c>
      <c r="C51" s="17" t="s">
        <v>12</v>
      </c>
      <c r="D51" s="17" t="s">
        <v>70</v>
      </c>
      <c r="E51" s="26">
        <v>45</v>
      </c>
      <c r="F51" s="70">
        <f t="shared" si="0"/>
        <v>35</v>
      </c>
    </row>
    <row r="52" spans="1:6" ht="15" thickBot="1" x14ac:dyDescent="0.25">
      <c r="A52" s="20">
        <v>50</v>
      </c>
      <c r="B52" s="17" t="s">
        <v>65</v>
      </c>
      <c r="C52" s="17" t="s">
        <v>52</v>
      </c>
      <c r="D52" s="17" t="s">
        <v>15</v>
      </c>
      <c r="E52" s="26">
        <v>38</v>
      </c>
      <c r="F52" s="70">
        <f t="shared" si="0"/>
        <v>42</v>
      </c>
    </row>
    <row r="53" spans="1:6" ht="15" thickBot="1" x14ac:dyDescent="0.25">
      <c r="A53" s="20">
        <v>51</v>
      </c>
      <c r="B53" s="17" t="s">
        <v>66</v>
      </c>
      <c r="C53" s="17" t="s">
        <v>25</v>
      </c>
      <c r="D53" s="17" t="s">
        <v>70</v>
      </c>
      <c r="E53" s="26">
        <v>37</v>
      </c>
      <c r="F53" s="70">
        <f t="shared" si="0"/>
        <v>35</v>
      </c>
    </row>
    <row r="54" spans="1:6" ht="15" thickBot="1" x14ac:dyDescent="0.25">
      <c r="A54" s="20">
        <v>52</v>
      </c>
      <c r="B54" s="17" t="s">
        <v>67</v>
      </c>
      <c r="C54" s="17" t="s">
        <v>52</v>
      </c>
      <c r="D54" s="17" t="s">
        <v>19</v>
      </c>
      <c r="E54" s="26">
        <v>43</v>
      </c>
      <c r="F54" s="70">
        <f t="shared" si="0"/>
        <v>39</v>
      </c>
    </row>
    <row r="55" spans="1:6" ht="15" thickBot="1" x14ac:dyDescent="0.25">
      <c r="A55" s="20">
        <v>53</v>
      </c>
      <c r="B55" s="17" t="s">
        <v>68</v>
      </c>
      <c r="C55" s="17" t="s">
        <v>14</v>
      </c>
      <c r="D55" s="17" t="s">
        <v>19</v>
      </c>
      <c r="E55" s="26">
        <v>34</v>
      </c>
      <c r="F55" s="70">
        <f t="shared" si="0"/>
        <v>39</v>
      </c>
    </row>
    <row r="56" spans="1:6" ht="15" thickBot="1" x14ac:dyDescent="0.25">
      <c r="A56" s="20">
        <v>54</v>
      </c>
      <c r="B56" s="17" t="s">
        <v>69</v>
      </c>
      <c r="C56" s="17" t="s">
        <v>25</v>
      </c>
      <c r="D56" s="17" t="s">
        <v>19</v>
      </c>
      <c r="E56" s="26">
        <v>30</v>
      </c>
      <c r="F56" s="70">
        <f t="shared" si="0"/>
        <v>39</v>
      </c>
    </row>
    <row r="60" spans="1:6" ht="13.5" thickBot="1" x14ac:dyDescent="0.25"/>
    <row r="61" spans="1:6" ht="19.5" customHeight="1" thickBot="1" x14ac:dyDescent="0.25">
      <c r="A61" s="22" t="s">
        <v>71</v>
      </c>
      <c r="B61" s="22" t="s">
        <v>303</v>
      </c>
    </row>
    <row r="62" spans="1:6" ht="18" customHeight="1" thickBot="1" x14ac:dyDescent="0.25">
      <c r="A62" s="23" t="s">
        <v>70</v>
      </c>
      <c r="B62" s="21">
        <v>35</v>
      </c>
    </row>
    <row r="63" spans="1:6" ht="18" customHeight="1" thickBot="1" x14ac:dyDescent="0.25">
      <c r="A63" s="23" t="s">
        <v>19</v>
      </c>
      <c r="B63" s="21">
        <v>39</v>
      </c>
    </row>
    <row r="64" spans="1:6" ht="18" customHeight="1" thickBot="1" x14ac:dyDescent="0.25">
      <c r="A64" s="23" t="s">
        <v>15</v>
      </c>
      <c r="B64" s="21">
        <v>42</v>
      </c>
    </row>
    <row r="65" spans="1:2" ht="18" customHeight="1" thickBot="1" x14ac:dyDescent="0.25">
      <c r="A65" s="23" t="s">
        <v>28</v>
      </c>
      <c r="B65" s="21">
        <v>45</v>
      </c>
    </row>
    <row r="100" spans="1:1" x14ac:dyDescent="0.2">
      <c r="A100" s="15">
        <v>41730</v>
      </c>
    </row>
    <row r="1001" spans="1:1" x14ac:dyDescent="0.2">
      <c r="A1001" t="s">
        <v>290</v>
      </c>
    </row>
  </sheetData>
  <mergeCells count="1">
    <mergeCell ref="C1:F1"/>
  </mergeCells>
  <pageMargins left="0.75" right="0.75" top="1" bottom="1" header="0" footer="0"/>
  <pageSetup paperSize="5" orientation="portrait" horizontalDpi="4294967295" verticalDpi="4294967295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6"/>
  </sheetPr>
  <dimension ref="A1:N1001"/>
  <sheetViews>
    <sheetView topLeftCell="A43" workbookViewId="0">
      <selection activeCell="U33" sqref="U33"/>
    </sheetView>
  </sheetViews>
  <sheetFormatPr baseColWidth="10" defaultRowHeight="12.75" x14ac:dyDescent="0.2"/>
  <cols>
    <col min="1" max="1" width="12.85546875" customWidth="1"/>
    <col min="2" max="2" width="29.28515625" customWidth="1"/>
    <col min="3" max="3" width="12.140625" customWidth="1"/>
    <col min="4" max="4" width="14.140625" customWidth="1"/>
    <col min="5" max="5" width="14.5703125" customWidth="1"/>
    <col min="6" max="6" width="14.7109375" customWidth="1"/>
    <col min="9" max="9" width="17.85546875" customWidth="1"/>
    <col min="10" max="10" width="37.140625" bestFit="1" customWidth="1"/>
    <col min="11" max="35" width="3" customWidth="1"/>
    <col min="36" max="36" width="13.140625" bestFit="1" customWidth="1"/>
  </cols>
  <sheetData>
    <row r="1" spans="1:14" ht="100.5" customHeight="1" thickBot="1" x14ac:dyDescent="0.25">
      <c r="A1" s="18" t="s">
        <v>301</v>
      </c>
      <c r="B1" s="19"/>
      <c r="C1" s="104" t="s">
        <v>302</v>
      </c>
      <c r="D1" s="104"/>
      <c r="E1" s="104"/>
      <c r="F1" s="105"/>
    </row>
    <row r="2" spans="1:14" ht="40.5" customHeight="1" thickBot="1" x14ac:dyDescent="0.25">
      <c r="A2" s="24" t="s">
        <v>3</v>
      </c>
      <c r="B2" s="25" t="s">
        <v>6</v>
      </c>
      <c r="C2" s="25" t="s">
        <v>7</v>
      </c>
      <c r="D2" s="25" t="s">
        <v>8</v>
      </c>
      <c r="E2" s="25" t="s">
        <v>305</v>
      </c>
      <c r="F2" s="25" t="s">
        <v>304</v>
      </c>
      <c r="I2" s="64" t="s">
        <v>412</v>
      </c>
      <c r="J2" s="64" t="s">
        <v>398</v>
      </c>
    </row>
    <row r="3" spans="1:14" ht="15" customHeight="1" thickBot="1" x14ac:dyDescent="0.25">
      <c r="A3" s="20">
        <v>1</v>
      </c>
      <c r="B3" s="17" t="s">
        <v>9</v>
      </c>
      <c r="C3" s="17" t="s">
        <v>10</v>
      </c>
      <c r="D3" s="17" t="s">
        <v>70</v>
      </c>
      <c r="E3" s="26">
        <v>22</v>
      </c>
      <c r="F3" s="70">
        <f>VLOOKUP(D3,$A$62:$B$65,2,FALSE)</f>
        <v>35</v>
      </c>
      <c r="I3" s="64" t="s">
        <v>395</v>
      </c>
      <c r="J3" t="s">
        <v>70</v>
      </c>
      <c r="K3" t="s">
        <v>19</v>
      </c>
      <c r="L3" t="s">
        <v>15</v>
      </c>
      <c r="M3" t="s">
        <v>28</v>
      </c>
      <c r="N3" t="s">
        <v>396</v>
      </c>
    </row>
    <row r="4" spans="1:14" ht="15" thickBot="1" x14ac:dyDescent="0.25">
      <c r="A4" s="20">
        <v>2</v>
      </c>
      <c r="B4" s="17" t="s">
        <v>11</v>
      </c>
      <c r="C4" s="17" t="s">
        <v>10</v>
      </c>
      <c r="D4" s="17" t="s">
        <v>70</v>
      </c>
      <c r="E4" s="26">
        <v>27</v>
      </c>
      <c r="F4" s="70">
        <f t="shared" ref="F4:F56" si="0">VLOOKUP(D4,$A$62:$B$65,2,FALSE)</f>
        <v>35</v>
      </c>
      <c r="I4" s="67" t="s">
        <v>18</v>
      </c>
      <c r="J4" s="63"/>
      <c r="K4" s="63">
        <v>5</v>
      </c>
      <c r="L4" s="63"/>
      <c r="M4" s="63"/>
      <c r="N4" s="63">
        <v>5</v>
      </c>
    </row>
    <row r="5" spans="1:14" ht="15" thickBot="1" x14ac:dyDescent="0.25">
      <c r="A5" s="20">
        <v>3</v>
      </c>
      <c r="B5" s="17" t="s">
        <v>300</v>
      </c>
      <c r="C5" s="17" t="s">
        <v>12</v>
      </c>
      <c r="D5" s="17" t="s">
        <v>70</v>
      </c>
      <c r="E5" s="26">
        <v>35</v>
      </c>
      <c r="F5" s="70">
        <f t="shared" si="0"/>
        <v>35</v>
      </c>
      <c r="I5" s="67" t="s">
        <v>34</v>
      </c>
      <c r="J5" s="63"/>
      <c r="K5" s="63"/>
      <c r="L5" s="63"/>
      <c r="M5" s="63">
        <v>1</v>
      </c>
      <c r="N5" s="63">
        <v>1</v>
      </c>
    </row>
    <row r="6" spans="1:14" ht="16.5" customHeight="1" thickBot="1" x14ac:dyDescent="0.25">
      <c r="A6" s="20">
        <v>4</v>
      </c>
      <c r="B6" s="17" t="s">
        <v>13</v>
      </c>
      <c r="C6" s="17" t="s">
        <v>14</v>
      </c>
      <c r="D6" s="17" t="s">
        <v>15</v>
      </c>
      <c r="E6" s="26">
        <v>40</v>
      </c>
      <c r="F6" s="70">
        <f t="shared" si="0"/>
        <v>42</v>
      </c>
      <c r="I6" s="67" t="s">
        <v>58</v>
      </c>
      <c r="J6" s="63">
        <v>1</v>
      </c>
      <c r="K6" s="63"/>
      <c r="L6" s="63"/>
      <c r="M6" s="63"/>
      <c r="N6" s="63">
        <v>1</v>
      </c>
    </row>
    <row r="7" spans="1:14" ht="15.75" customHeight="1" thickBot="1" x14ac:dyDescent="0.25">
      <c r="A7" s="20">
        <v>5</v>
      </c>
      <c r="B7" s="17" t="s">
        <v>16</v>
      </c>
      <c r="C7" s="17" t="s">
        <v>14</v>
      </c>
      <c r="D7" s="17" t="s">
        <v>70</v>
      </c>
      <c r="E7" s="26">
        <v>45</v>
      </c>
      <c r="F7" s="70">
        <f t="shared" si="0"/>
        <v>35</v>
      </c>
      <c r="I7" s="67" t="s">
        <v>14</v>
      </c>
      <c r="J7" s="63">
        <v>10</v>
      </c>
      <c r="K7" s="63">
        <v>3</v>
      </c>
      <c r="L7" s="63">
        <v>2</v>
      </c>
      <c r="M7" s="63"/>
      <c r="N7" s="63">
        <v>15</v>
      </c>
    </row>
    <row r="8" spans="1:14" ht="15" thickBot="1" x14ac:dyDescent="0.25">
      <c r="A8" s="20">
        <v>6</v>
      </c>
      <c r="B8" s="17" t="s">
        <v>293</v>
      </c>
      <c r="C8" s="17" t="s">
        <v>14</v>
      </c>
      <c r="D8" s="17" t="s">
        <v>70</v>
      </c>
      <c r="E8" s="26">
        <v>50</v>
      </c>
      <c r="F8" s="70">
        <f t="shared" si="0"/>
        <v>35</v>
      </c>
      <c r="I8" s="67" t="s">
        <v>10</v>
      </c>
      <c r="J8" s="63">
        <v>2</v>
      </c>
      <c r="K8" s="63"/>
      <c r="L8" s="63"/>
      <c r="M8" s="63"/>
      <c r="N8" s="63">
        <v>2</v>
      </c>
    </row>
    <row r="9" spans="1:14" ht="15" thickBot="1" x14ac:dyDescent="0.25">
      <c r="A9" s="20">
        <v>7</v>
      </c>
      <c r="B9" s="17" t="s">
        <v>294</v>
      </c>
      <c r="C9" s="17" t="s">
        <v>14</v>
      </c>
      <c r="D9" s="17" t="s">
        <v>70</v>
      </c>
      <c r="E9" s="26">
        <v>52</v>
      </c>
      <c r="F9" s="70">
        <f t="shared" si="0"/>
        <v>35</v>
      </c>
      <c r="I9" s="67" t="s">
        <v>39</v>
      </c>
      <c r="J9" s="63">
        <v>4</v>
      </c>
      <c r="K9" s="63"/>
      <c r="L9" s="63">
        <v>1</v>
      </c>
      <c r="M9" s="63"/>
      <c r="N9" s="63">
        <v>5</v>
      </c>
    </row>
    <row r="10" spans="1:14" ht="15" thickBot="1" x14ac:dyDescent="0.25">
      <c r="A10" s="20">
        <v>8</v>
      </c>
      <c r="B10" s="17" t="s">
        <v>295</v>
      </c>
      <c r="C10" s="17" t="s">
        <v>14</v>
      </c>
      <c r="D10" s="17" t="s">
        <v>70</v>
      </c>
      <c r="E10" s="26">
        <v>70</v>
      </c>
      <c r="F10" s="70">
        <f t="shared" si="0"/>
        <v>35</v>
      </c>
      <c r="I10" s="67" t="s">
        <v>52</v>
      </c>
      <c r="J10" s="63">
        <v>2</v>
      </c>
      <c r="K10" s="63">
        <v>3</v>
      </c>
      <c r="L10" s="63">
        <v>3</v>
      </c>
      <c r="M10" s="63"/>
      <c r="N10" s="63">
        <v>8</v>
      </c>
    </row>
    <row r="11" spans="1:14" ht="15" thickBot="1" x14ac:dyDescent="0.25">
      <c r="A11" s="20">
        <v>9</v>
      </c>
      <c r="B11" s="17" t="s">
        <v>296</v>
      </c>
      <c r="C11" s="17" t="s">
        <v>14</v>
      </c>
      <c r="D11" s="17" t="s">
        <v>70</v>
      </c>
      <c r="E11" s="26">
        <v>70</v>
      </c>
      <c r="F11" s="70">
        <f t="shared" si="0"/>
        <v>35</v>
      </c>
      <c r="I11" s="67" t="s">
        <v>43</v>
      </c>
      <c r="J11" s="63"/>
      <c r="K11" s="63"/>
      <c r="L11" s="63"/>
      <c r="M11" s="63">
        <v>3</v>
      </c>
      <c r="N11" s="63">
        <v>3</v>
      </c>
    </row>
    <row r="12" spans="1:14" ht="15" thickBot="1" x14ac:dyDescent="0.25">
      <c r="A12" s="20">
        <v>10</v>
      </c>
      <c r="B12" s="17" t="s">
        <v>297</v>
      </c>
      <c r="C12" s="17" t="s">
        <v>14</v>
      </c>
      <c r="D12" s="17" t="s">
        <v>70</v>
      </c>
      <c r="E12" s="26">
        <v>55</v>
      </c>
      <c r="F12" s="70">
        <f t="shared" si="0"/>
        <v>35</v>
      </c>
      <c r="I12" s="67" t="s">
        <v>12</v>
      </c>
      <c r="J12" s="63">
        <v>4</v>
      </c>
      <c r="K12" s="63"/>
      <c r="L12" s="63"/>
      <c r="M12" s="63"/>
      <c r="N12" s="63">
        <v>4</v>
      </c>
    </row>
    <row r="13" spans="1:14" ht="15" customHeight="1" thickBot="1" x14ac:dyDescent="0.25">
      <c r="A13" s="20">
        <v>11</v>
      </c>
      <c r="B13" s="17" t="s">
        <v>17</v>
      </c>
      <c r="C13" s="17" t="s">
        <v>18</v>
      </c>
      <c r="D13" s="17" t="s">
        <v>19</v>
      </c>
      <c r="E13" s="26">
        <v>70</v>
      </c>
      <c r="F13" s="70">
        <f t="shared" si="0"/>
        <v>39</v>
      </c>
      <c r="I13" s="67" t="s">
        <v>25</v>
      </c>
      <c r="J13" s="63">
        <v>1</v>
      </c>
      <c r="K13" s="63">
        <v>2</v>
      </c>
      <c r="L13" s="63"/>
      <c r="M13" s="63">
        <v>2</v>
      </c>
      <c r="N13" s="63">
        <v>5</v>
      </c>
    </row>
    <row r="14" spans="1:14" ht="15" thickBot="1" x14ac:dyDescent="0.25">
      <c r="A14" s="20">
        <v>12</v>
      </c>
      <c r="B14" s="17" t="s">
        <v>20</v>
      </c>
      <c r="C14" s="17" t="s">
        <v>18</v>
      </c>
      <c r="D14" s="17" t="s">
        <v>19</v>
      </c>
      <c r="E14" s="26">
        <v>72</v>
      </c>
      <c r="F14" s="70">
        <f t="shared" si="0"/>
        <v>39</v>
      </c>
      <c r="I14" s="67" t="s">
        <v>27</v>
      </c>
      <c r="J14" s="63"/>
      <c r="K14" s="63"/>
      <c r="L14" s="63"/>
      <c r="M14" s="63">
        <v>2</v>
      </c>
      <c r="N14" s="63">
        <v>2</v>
      </c>
    </row>
    <row r="15" spans="1:14" ht="15" thickBot="1" x14ac:dyDescent="0.25">
      <c r="A15" s="20">
        <v>13</v>
      </c>
      <c r="B15" s="17" t="s">
        <v>21</v>
      </c>
      <c r="C15" s="17" t="s">
        <v>18</v>
      </c>
      <c r="D15" s="17" t="s">
        <v>19</v>
      </c>
      <c r="E15" s="26">
        <v>68</v>
      </c>
      <c r="F15" s="70">
        <f t="shared" si="0"/>
        <v>39</v>
      </c>
      <c r="I15" s="67" t="s">
        <v>36</v>
      </c>
      <c r="J15" s="63"/>
      <c r="K15" s="63"/>
      <c r="L15" s="63">
        <v>3</v>
      </c>
      <c r="M15" s="63"/>
      <c r="N15" s="63">
        <v>3</v>
      </c>
    </row>
    <row r="16" spans="1:14" ht="15" thickBot="1" x14ac:dyDescent="0.25">
      <c r="A16" s="20">
        <v>14</v>
      </c>
      <c r="B16" s="17" t="s">
        <v>22</v>
      </c>
      <c r="C16" s="17" t="s">
        <v>18</v>
      </c>
      <c r="D16" s="17" t="s">
        <v>19</v>
      </c>
      <c r="E16" s="26">
        <v>56</v>
      </c>
      <c r="F16" s="70">
        <f t="shared" si="0"/>
        <v>39</v>
      </c>
      <c r="I16" s="67" t="s">
        <v>396</v>
      </c>
      <c r="J16" s="63">
        <v>24</v>
      </c>
      <c r="K16" s="63">
        <v>13</v>
      </c>
      <c r="L16" s="63">
        <v>9</v>
      </c>
      <c r="M16" s="63">
        <v>8</v>
      </c>
      <c r="N16" s="63">
        <v>54</v>
      </c>
    </row>
    <row r="17" spans="1:10" ht="15" thickBot="1" x14ac:dyDescent="0.25">
      <c r="A17" s="20">
        <v>15</v>
      </c>
      <c r="B17" s="17" t="s">
        <v>23</v>
      </c>
      <c r="C17" s="17" t="s">
        <v>18</v>
      </c>
      <c r="D17" s="17" t="s">
        <v>19</v>
      </c>
      <c r="E17" s="26">
        <v>63</v>
      </c>
      <c r="F17" s="70">
        <f t="shared" si="0"/>
        <v>39</v>
      </c>
    </row>
    <row r="18" spans="1:10" ht="15" thickBot="1" x14ac:dyDescent="0.25">
      <c r="A18" s="20">
        <v>16</v>
      </c>
      <c r="B18" s="17" t="s">
        <v>24</v>
      </c>
      <c r="C18" s="17" t="s">
        <v>25</v>
      </c>
      <c r="D18" s="17" t="s">
        <v>19</v>
      </c>
      <c r="E18" s="26">
        <v>15</v>
      </c>
      <c r="F18" s="70">
        <f t="shared" si="0"/>
        <v>39</v>
      </c>
    </row>
    <row r="19" spans="1:10" ht="15" thickBot="1" x14ac:dyDescent="0.25">
      <c r="A19" s="20">
        <v>17</v>
      </c>
      <c r="B19" s="17" t="s">
        <v>26</v>
      </c>
      <c r="C19" s="17" t="s">
        <v>27</v>
      </c>
      <c r="D19" s="17" t="s">
        <v>28</v>
      </c>
      <c r="E19" s="26">
        <v>35</v>
      </c>
      <c r="F19" s="70">
        <f t="shared" si="0"/>
        <v>45</v>
      </c>
    </row>
    <row r="20" spans="1:10" ht="15" thickBot="1" x14ac:dyDescent="0.25">
      <c r="A20" s="20">
        <v>18</v>
      </c>
      <c r="B20" s="17" t="s">
        <v>29</v>
      </c>
      <c r="C20" s="17" t="s">
        <v>14</v>
      </c>
      <c r="D20" s="17" t="s">
        <v>19</v>
      </c>
      <c r="E20" s="26">
        <v>50</v>
      </c>
      <c r="F20" s="70">
        <f t="shared" si="0"/>
        <v>39</v>
      </c>
    </row>
    <row r="21" spans="1:10" ht="15" thickBot="1" x14ac:dyDescent="0.25">
      <c r="A21" s="20">
        <v>19</v>
      </c>
      <c r="B21" s="17" t="s">
        <v>30</v>
      </c>
      <c r="C21" s="17" t="s">
        <v>27</v>
      </c>
      <c r="D21" s="17" t="s">
        <v>28</v>
      </c>
      <c r="E21" s="26">
        <v>23</v>
      </c>
      <c r="F21" s="70">
        <f t="shared" si="0"/>
        <v>45</v>
      </c>
      <c r="I21" s="64" t="s">
        <v>395</v>
      </c>
      <c r="J21" t="s">
        <v>413</v>
      </c>
    </row>
    <row r="22" spans="1:10" ht="15" thickBot="1" x14ac:dyDescent="0.25">
      <c r="A22" s="20">
        <v>20</v>
      </c>
      <c r="B22" s="17" t="s">
        <v>31</v>
      </c>
      <c r="C22" s="17" t="s">
        <v>14</v>
      </c>
      <c r="D22" s="17" t="s">
        <v>70</v>
      </c>
      <c r="E22" s="26">
        <v>45</v>
      </c>
      <c r="F22" s="70">
        <f t="shared" si="0"/>
        <v>35</v>
      </c>
      <c r="I22" s="67" t="s">
        <v>18</v>
      </c>
      <c r="J22" s="81">
        <v>65.8</v>
      </c>
    </row>
    <row r="23" spans="1:10" ht="15" thickBot="1" x14ac:dyDescent="0.25">
      <c r="A23" s="20">
        <v>21</v>
      </c>
      <c r="B23" s="17" t="s">
        <v>299</v>
      </c>
      <c r="C23" s="17" t="s">
        <v>14</v>
      </c>
      <c r="D23" s="17" t="s">
        <v>70</v>
      </c>
      <c r="E23" s="26">
        <v>45</v>
      </c>
      <c r="F23" s="70">
        <f t="shared" si="0"/>
        <v>35</v>
      </c>
      <c r="I23" s="67" t="s">
        <v>34</v>
      </c>
      <c r="J23" s="81">
        <v>22</v>
      </c>
    </row>
    <row r="24" spans="1:10" ht="15" thickBot="1" x14ac:dyDescent="0.25">
      <c r="A24" s="20">
        <v>22</v>
      </c>
      <c r="B24" s="17" t="s">
        <v>32</v>
      </c>
      <c r="C24" s="17" t="s">
        <v>25</v>
      </c>
      <c r="D24" s="17" t="s">
        <v>28</v>
      </c>
      <c r="E24" s="26">
        <v>12</v>
      </c>
      <c r="F24" s="70">
        <f t="shared" si="0"/>
        <v>45</v>
      </c>
      <c r="I24" s="67" t="s">
        <v>58</v>
      </c>
      <c r="J24" s="81">
        <v>65</v>
      </c>
    </row>
    <row r="25" spans="1:10" ht="15" thickBot="1" x14ac:dyDescent="0.25">
      <c r="A25" s="20">
        <v>23</v>
      </c>
      <c r="B25" s="17" t="s">
        <v>33</v>
      </c>
      <c r="C25" s="17" t="s">
        <v>34</v>
      </c>
      <c r="D25" s="17" t="s">
        <v>28</v>
      </c>
      <c r="E25" s="26">
        <v>22</v>
      </c>
      <c r="F25" s="70">
        <f t="shared" si="0"/>
        <v>45</v>
      </c>
      <c r="I25" s="67" t="s">
        <v>14</v>
      </c>
      <c r="J25" s="81">
        <v>48.333333333333336</v>
      </c>
    </row>
    <row r="26" spans="1:10" ht="15" thickBot="1" x14ac:dyDescent="0.25">
      <c r="A26" s="20">
        <v>24</v>
      </c>
      <c r="B26" s="17" t="s">
        <v>35</v>
      </c>
      <c r="C26" s="17" t="s">
        <v>36</v>
      </c>
      <c r="D26" s="17" t="s">
        <v>15</v>
      </c>
      <c r="E26" s="26">
        <v>32</v>
      </c>
      <c r="F26" s="70">
        <f t="shared" si="0"/>
        <v>42</v>
      </c>
      <c r="I26" s="67" t="s">
        <v>10</v>
      </c>
      <c r="J26" s="81">
        <v>24.5</v>
      </c>
    </row>
    <row r="27" spans="1:10" ht="15" thickBot="1" x14ac:dyDescent="0.25">
      <c r="A27" s="20">
        <v>25</v>
      </c>
      <c r="B27" s="17" t="s">
        <v>37</v>
      </c>
      <c r="C27" s="17" t="s">
        <v>36</v>
      </c>
      <c r="D27" s="17" t="s">
        <v>15</v>
      </c>
      <c r="E27" s="26">
        <v>34</v>
      </c>
      <c r="F27" s="70">
        <f t="shared" si="0"/>
        <v>42</v>
      </c>
      <c r="I27" s="67" t="s">
        <v>39</v>
      </c>
      <c r="J27" s="81">
        <v>46.2</v>
      </c>
    </row>
    <row r="28" spans="1:10" ht="16.5" customHeight="1" thickBot="1" x14ac:dyDescent="0.25">
      <c r="A28" s="20">
        <v>26</v>
      </c>
      <c r="B28" s="17" t="s">
        <v>38</v>
      </c>
      <c r="C28" s="17" t="s">
        <v>36</v>
      </c>
      <c r="D28" s="17" t="s">
        <v>15</v>
      </c>
      <c r="E28" s="26">
        <v>70</v>
      </c>
      <c r="F28" s="70">
        <f t="shared" si="0"/>
        <v>42</v>
      </c>
      <c r="I28" s="67" t="s">
        <v>52</v>
      </c>
      <c r="J28" s="81">
        <v>43.5</v>
      </c>
    </row>
    <row r="29" spans="1:10" ht="15" thickBot="1" x14ac:dyDescent="0.25">
      <c r="A29" s="20">
        <v>27</v>
      </c>
      <c r="B29" s="17" t="s">
        <v>298</v>
      </c>
      <c r="C29" s="17" t="s">
        <v>39</v>
      </c>
      <c r="D29" s="17" t="s">
        <v>15</v>
      </c>
      <c r="E29" s="26">
        <v>67</v>
      </c>
      <c r="F29" s="70">
        <f t="shared" si="0"/>
        <v>42</v>
      </c>
      <c r="I29" s="67" t="s">
        <v>43</v>
      </c>
      <c r="J29" s="81">
        <v>33</v>
      </c>
    </row>
    <row r="30" spans="1:10" ht="15" thickBot="1" x14ac:dyDescent="0.25">
      <c r="A30" s="20">
        <v>28</v>
      </c>
      <c r="B30" s="17" t="s">
        <v>40</v>
      </c>
      <c r="C30" s="17" t="s">
        <v>14</v>
      </c>
      <c r="D30" s="17" t="s">
        <v>15</v>
      </c>
      <c r="E30" s="26">
        <v>45</v>
      </c>
      <c r="F30" s="70">
        <f t="shared" si="0"/>
        <v>42</v>
      </c>
      <c r="I30" s="67" t="s">
        <v>12</v>
      </c>
      <c r="J30" s="81">
        <v>53.5</v>
      </c>
    </row>
    <row r="31" spans="1:10" ht="15" thickBot="1" x14ac:dyDescent="0.25">
      <c r="A31" s="20">
        <v>29</v>
      </c>
      <c r="B31" s="17" t="s">
        <v>41</v>
      </c>
      <c r="C31" s="17" t="s">
        <v>14</v>
      </c>
      <c r="D31" s="17" t="s">
        <v>19</v>
      </c>
      <c r="E31" s="26">
        <v>34</v>
      </c>
      <c r="F31" s="70">
        <f t="shared" si="0"/>
        <v>39</v>
      </c>
      <c r="I31" s="67" t="s">
        <v>25</v>
      </c>
      <c r="J31" s="81">
        <v>29.6</v>
      </c>
    </row>
    <row r="32" spans="1:10" ht="15" thickBot="1" x14ac:dyDescent="0.25">
      <c r="A32" s="20">
        <v>30</v>
      </c>
      <c r="B32" s="17" t="s">
        <v>42</v>
      </c>
      <c r="C32" s="17" t="s">
        <v>43</v>
      </c>
      <c r="D32" s="17" t="s">
        <v>28</v>
      </c>
      <c r="E32" s="26">
        <v>23</v>
      </c>
      <c r="F32" s="70">
        <f t="shared" si="0"/>
        <v>45</v>
      </c>
      <c r="I32" s="67" t="s">
        <v>27</v>
      </c>
      <c r="J32" s="81">
        <v>29</v>
      </c>
    </row>
    <row r="33" spans="1:10" ht="15" thickBot="1" x14ac:dyDescent="0.25">
      <c r="A33" s="20">
        <v>31</v>
      </c>
      <c r="B33" s="17" t="s">
        <v>44</v>
      </c>
      <c r="C33" s="17" t="s">
        <v>43</v>
      </c>
      <c r="D33" s="17" t="s">
        <v>28</v>
      </c>
      <c r="E33" s="26">
        <v>22</v>
      </c>
      <c r="F33" s="70">
        <f t="shared" si="0"/>
        <v>45</v>
      </c>
      <c r="I33" s="67" t="s">
        <v>36</v>
      </c>
      <c r="J33" s="81">
        <v>45.333333333333336</v>
      </c>
    </row>
    <row r="34" spans="1:10" ht="15" thickBot="1" x14ac:dyDescent="0.25">
      <c r="A34" s="20">
        <v>32</v>
      </c>
      <c r="B34" s="17" t="s">
        <v>45</v>
      </c>
      <c r="C34" s="17" t="s">
        <v>43</v>
      </c>
      <c r="D34" s="17" t="s">
        <v>28</v>
      </c>
      <c r="E34" s="26">
        <v>54</v>
      </c>
      <c r="F34" s="70">
        <f t="shared" si="0"/>
        <v>45</v>
      </c>
      <c r="I34" s="67" t="s">
        <v>396</v>
      </c>
      <c r="J34" s="81">
        <v>44.888888888888886</v>
      </c>
    </row>
    <row r="35" spans="1:10" ht="15" thickBot="1" x14ac:dyDescent="0.25">
      <c r="A35" s="20">
        <v>33</v>
      </c>
      <c r="B35" s="17" t="s">
        <v>46</v>
      </c>
      <c r="C35" s="17" t="s">
        <v>25</v>
      </c>
      <c r="D35" s="17" t="s">
        <v>28</v>
      </c>
      <c r="E35" s="26">
        <v>54</v>
      </c>
      <c r="F35" s="70">
        <f t="shared" si="0"/>
        <v>45</v>
      </c>
    </row>
    <row r="36" spans="1:10" ht="15" thickBot="1" x14ac:dyDescent="0.25">
      <c r="A36" s="20">
        <v>34</v>
      </c>
      <c r="B36" s="17" t="s">
        <v>47</v>
      </c>
      <c r="C36" s="17" t="s">
        <v>14</v>
      </c>
      <c r="D36" s="17" t="s">
        <v>70</v>
      </c>
      <c r="E36" s="26">
        <v>45</v>
      </c>
      <c r="F36" s="70">
        <f t="shared" si="0"/>
        <v>35</v>
      </c>
    </row>
    <row r="37" spans="1:10" ht="15" thickBot="1" x14ac:dyDescent="0.25">
      <c r="A37" s="20">
        <v>35</v>
      </c>
      <c r="B37" s="17" t="s">
        <v>48</v>
      </c>
      <c r="C37" s="17" t="s">
        <v>12</v>
      </c>
      <c r="D37" s="17" t="s">
        <v>70</v>
      </c>
      <c r="E37" s="26">
        <v>67</v>
      </c>
      <c r="F37" s="70">
        <f t="shared" si="0"/>
        <v>35</v>
      </c>
    </row>
    <row r="38" spans="1:10" ht="15" thickBot="1" x14ac:dyDescent="0.25">
      <c r="A38" s="20">
        <v>36</v>
      </c>
      <c r="B38" s="17" t="s">
        <v>49</v>
      </c>
      <c r="C38" s="17" t="s">
        <v>12</v>
      </c>
      <c r="D38" s="17" t="s">
        <v>70</v>
      </c>
      <c r="E38" s="26">
        <v>67</v>
      </c>
      <c r="F38" s="70">
        <f t="shared" si="0"/>
        <v>35</v>
      </c>
    </row>
    <row r="39" spans="1:10" ht="14.25" customHeight="1" thickBot="1" x14ac:dyDescent="0.25">
      <c r="A39" s="20">
        <v>37</v>
      </c>
      <c r="B39" s="17" t="s">
        <v>50</v>
      </c>
      <c r="C39" s="17" t="s">
        <v>14</v>
      </c>
      <c r="D39" s="17" t="s">
        <v>70</v>
      </c>
      <c r="E39" s="26">
        <v>45</v>
      </c>
      <c r="F39" s="70">
        <f t="shared" si="0"/>
        <v>35</v>
      </c>
    </row>
    <row r="40" spans="1:10" ht="15" thickBot="1" x14ac:dyDescent="0.25">
      <c r="A40" s="20">
        <v>38</v>
      </c>
      <c r="B40" s="17" t="s">
        <v>51</v>
      </c>
      <c r="C40" s="17" t="s">
        <v>52</v>
      </c>
      <c r="D40" s="17" t="s">
        <v>15</v>
      </c>
      <c r="E40" s="26">
        <v>65</v>
      </c>
      <c r="F40" s="70">
        <f t="shared" si="0"/>
        <v>42</v>
      </c>
    </row>
    <row r="41" spans="1:10" ht="15" thickBot="1" x14ac:dyDescent="0.25">
      <c r="A41" s="20">
        <v>39</v>
      </c>
      <c r="B41" s="17" t="s">
        <v>53</v>
      </c>
      <c r="C41" s="17" t="s">
        <v>39</v>
      </c>
      <c r="D41" s="17" t="s">
        <v>70</v>
      </c>
      <c r="E41" s="26">
        <v>52</v>
      </c>
      <c r="F41" s="70">
        <f t="shared" si="0"/>
        <v>35</v>
      </c>
    </row>
    <row r="42" spans="1:10" ht="15" thickBot="1" x14ac:dyDescent="0.25">
      <c r="A42" s="20">
        <v>40</v>
      </c>
      <c r="B42" s="17" t="s">
        <v>54</v>
      </c>
      <c r="C42" s="17" t="s">
        <v>39</v>
      </c>
      <c r="D42" s="17" t="s">
        <v>70</v>
      </c>
      <c r="E42" s="26">
        <v>50</v>
      </c>
      <c r="F42" s="70">
        <f t="shared" si="0"/>
        <v>35</v>
      </c>
    </row>
    <row r="43" spans="1:10" ht="15" thickBot="1" x14ac:dyDescent="0.25">
      <c r="A43" s="20">
        <v>41</v>
      </c>
      <c r="B43" s="17" t="s">
        <v>55</v>
      </c>
      <c r="C43" s="17" t="s">
        <v>39</v>
      </c>
      <c r="D43" s="17" t="s">
        <v>70</v>
      </c>
      <c r="E43" s="26">
        <v>28</v>
      </c>
      <c r="F43" s="70">
        <f t="shared" si="0"/>
        <v>35</v>
      </c>
    </row>
    <row r="44" spans="1:10" ht="15" thickBot="1" x14ac:dyDescent="0.25">
      <c r="A44" s="20">
        <v>42</v>
      </c>
      <c r="B44" s="17" t="s">
        <v>56</v>
      </c>
      <c r="C44" s="17" t="s">
        <v>52</v>
      </c>
      <c r="D44" s="17" t="s">
        <v>70</v>
      </c>
      <c r="E44" s="26">
        <v>30</v>
      </c>
      <c r="F44" s="70">
        <f t="shared" si="0"/>
        <v>35</v>
      </c>
    </row>
    <row r="45" spans="1:10" ht="15" thickBot="1" x14ac:dyDescent="0.25">
      <c r="A45" s="20">
        <v>43</v>
      </c>
      <c r="B45" s="17" t="s">
        <v>57</v>
      </c>
      <c r="C45" s="17" t="s">
        <v>58</v>
      </c>
      <c r="D45" s="17" t="s">
        <v>70</v>
      </c>
      <c r="E45" s="26">
        <v>65</v>
      </c>
      <c r="F45" s="70">
        <f t="shared" si="0"/>
        <v>35</v>
      </c>
    </row>
    <row r="46" spans="1:10" ht="15" thickBot="1" x14ac:dyDescent="0.25">
      <c r="A46" s="20">
        <v>44</v>
      </c>
      <c r="B46" s="17" t="s">
        <v>59</v>
      </c>
      <c r="C46" s="17" t="s">
        <v>39</v>
      </c>
      <c r="D46" s="17" t="s">
        <v>70</v>
      </c>
      <c r="E46" s="26">
        <v>34</v>
      </c>
      <c r="F46" s="70">
        <f t="shared" si="0"/>
        <v>35</v>
      </c>
    </row>
    <row r="47" spans="1:10" ht="15" thickBot="1" x14ac:dyDescent="0.25">
      <c r="A47" s="20">
        <v>45</v>
      </c>
      <c r="B47" s="17" t="s">
        <v>60</v>
      </c>
      <c r="C47" s="17" t="s">
        <v>52</v>
      </c>
      <c r="D47" s="17" t="s">
        <v>19</v>
      </c>
      <c r="E47" s="26">
        <v>50</v>
      </c>
      <c r="F47" s="70">
        <f t="shared" si="0"/>
        <v>39</v>
      </c>
    </row>
    <row r="48" spans="1:10" ht="15" thickBot="1" x14ac:dyDescent="0.25">
      <c r="A48" s="20">
        <v>46</v>
      </c>
      <c r="B48" s="17" t="s">
        <v>61</v>
      </c>
      <c r="C48" s="17" t="s">
        <v>52</v>
      </c>
      <c r="D48" s="17" t="s">
        <v>70</v>
      </c>
      <c r="E48" s="26">
        <v>34</v>
      </c>
      <c r="F48" s="70">
        <f t="shared" si="0"/>
        <v>35</v>
      </c>
    </row>
    <row r="49" spans="1:6" ht="15" thickBot="1" x14ac:dyDescent="0.25">
      <c r="A49" s="20">
        <v>47</v>
      </c>
      <c r="B49" s="17" t="s">
        <v>62</v>
      </c>
      <c r="C49" s="17" t="s">
        <v>52</v>
      </c>
      <c r="D49" s="17" t="s">
        <v>19</v>
      </c>
      <c r="E49" s="26">
        <v>43</v>
      </c>
      <c r="F49" s="70">
        <f t="shared" si="0"/>
        <v>39</v>
      </c>
    </row>
    <row r="50" spans="1:6" ht="15" thickBot="1" x14ac:dyDescent="0.25">
      <c r="A50" s="20">
        <v>48</v>
      </c>
      <c r="B50" s="17" t="s">
        <v>63</v>
      </c>
      <c r="C50" s="17" t="s">
        <v>52</v>
      </c>
      <c r="D50" s="17" t="s">
        <v>15</v>
      </c>
      <c r="E50" s="26">
        <v>45</v>
      </c>
      <c r="F50" s="70">
        <f t="shared" si="0"/>
        <v>42</v>
      </c>
    </row>
    <row r="51" spans="1:6" ht="15" thickBot="1" x14ac:dyDescent="0.25">
      <c r="A51" s="20">
        <v>49</v>
      </c>
      <c r="B51" s="17" t="s">
        <v>64</v>
      </c>
      <c r="C51" s="17" t="s">
        <v>12</v>
      </c>
      <c r="D51" s="17" t="s">
        <v>70</v>
      </c>
      <c r="E51" s="26">
        <v>45</v>
      </c>
      <c r="F51" s="70">
        <f t="shared" si="0"/>
        <v>35</v>
      </c>
    </row>
    <row r="52" spans="1:6" ht="15" thickBot="1" x14ac:dyDescent="0.25">
      <c r="A52" s="20">
        <v>50</v>
      </c>
      <c r="B52" s="17" t="s">
        <v>65</v>
      </c>
      <c r="C52" s="17" t="s">
        <v>52</v>
      </c>
      <c r="D52" s="17" t="s">
        <v>15</v>
      </c>
      <c r="E52" s="26">
        <v>38</v>
      </c>
      <c r="F52" s="70">
        <f t="shared" si="0"/>
        <v>42</v>
      </c>
    </row>
    <row r="53" spans="1:6" ht="15" thickBot="1" x14ac:dyDescent="0.25">
      <c r="A53" s="20">
        <v>51</v>
      </c>
      <c r="B53" s="17" t="s">
        <v>66</v>
      </c>
      <c r="C53" s="17" t="s">
        <v>25</v>
      </c>
      <c r="D53" s="17" t="s">
        <v>70</v>
      </c>
      <c r="E53" s="26">
        <v>37</v>
      </c>
      <c r="F53" s="70">
        <f t="shared" si="0"/>
        <v>35</v>
      </c>
    </row>
    <row r="54" spans="1:6" ht="15" thickBot="1" x14ac:dyDescent="0.25">
      <c r="A54" s="20">
        <v>52</v>
      </c>
      <c r="B54" s="17" t="s">
        <v>67</v>
      </c>
      <c r="C54" s="17" t="s">
        <v>52</v>
      </c>
      <c r="D54" s="17" t="s">
        <v>19</v>
      </c>
      <c r="E54" s="26">
        <v>43</v>
      </c>
      <c r="F54" s="70">
        <f t="shared" si="0"/>
        <v>39</v>
      </c>
    </row>
    <row r="55" spans="1:6" ht="15" thickBot="1" x14ac:dyDescent="0.25">
      <c r="A55" s="20">
        <v>53</v>
      </c>
      <c r="B55" s="17" t="s">
        <v>68</v>
      </c>
      <c r="C55" s="17" t="s">
        <v>14</v>
      </c>
      <c r="D55" s="17" t="s">
        <v>19</v>
      </c>
      <c r="E55" s="26">
        <v>34</v>
      </c>
      <c r="F55" s="70">
        <f t="shared" si="0"/>
        <v>39</v>
      </c>
    </row>
    <row r="56" spans="1:6" ht="15" thickBot="1" x14ac:dyDescent="0.25">
      <c r="A56" s="20">
        <v>54</v>
      </c>
      <c r="B56" s="17" t="s">
        <v>69</v>
      </c>
      <c r="C56" s="17" t="s">
        <v>25</v>
      </c>
      <c r="D56" s="17" t="s">
        <v>19</v>
      </c>
      <c r="E56" s="26">
        <v>30</v>
      </c>
      <c r="F56" s="70">
        <f t="shared" si="0"/>
        <v>39</v>
      </c>
    </row>
    <row r="60" spans="1:6" ht="13.5" thickBot="1" x14ac:dyDescent="0.25"/>
    <row r="61" spans="1:6" ht="19.5" customHeight="1" thickBot="1" x14ac:dyDescent="0.25">
      <c r="A61" s="22" t="s">
        <v>71</v>
      </c>
      <c r="B61" s="22" t="s">
        <v>303</v>
      </c>
    </row>
    <row r="62" spans="1:6" ht="18" customHeight="1" thickBot="1" x14ac:dyDescent="0.25">
      <c r="A62" s="23" t="s">
        <v>70</v>
      </c>
      <c r="B62" s="21">
        <v>35</v>
      </c>
    </row>
    <row r="63" spans="1:6" ht="18" customHeight="1" thickBot="1" x14ac:dyDescent="0.25">
      <c r="A63" s="23" t="s">
        <v>19</v>
      </c>
      <c r="B63" s="21">
        <v>39</v>
      </c>
    </row>
    <row r="64" spans="1:6" ht="18" customHeight="1" thickBot="1" x14ac:dyDescent="0.25">
      <c r="A64" s="23" t="s">
        <v>15</v>
      </c>
      <c r="B64" s="21">
        <v>42</v>
      </c>
    </row>
    <row r="65" spans="1:2" ht="18" customHeight="1" thickBot="1" x14ac:dyDescent="0.25">
      <c r="A65" s="23" t="s">
        <v>28</v>
      </c>
      <c r="B65" s="21">
        <v>45</v>
      </c>
    </row>
    <row r="100" spans="1:1" x14ac:dyDescent="0.2">
      <c r="A100" s="15">
        <v>41730</v>
      </c>
    </row>
    <row r="1001" spans="1:1" x14ac:dyDescent="0.2">
      <c r="A1001" t="s">
        <v>290</v>
      </c>
    </row>
  </sheetData>
  <mergeCells count="1">
    <mergeCell ref="C1:F1"/>
  </mergeCells>
  <pageMargins left="0.75" right="0.75" top="1" bottom="1" header="0" footer="0"/>
  <pageSetup paperSize="5" orientation="portrait" horizontalDpi="4294967295" verticalDpi="4294967295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6"/>
  </sheetPr>
  <dimension ref="A1:F1011"/>
  <sheetViews>
    <sheetView topLeftCell="A114" workbookViewId="0">
      <selection activeCell="F129" sqref="F129"/>
    </sheetView>
  </sheetViews>
  <sheetFormatPr baseColWidth="10" defaultRowHeight="12.75" outlineLevelRow="2" x14ac:dyDescent="0.2"/>
  <cols>
    <col min="1" max="1" width="12.85546875" customWidth="1"/>
    <col min="2" max="2" width="29.28515625" customWidth="1"/>
    <col min="3" max="3" width="14.28515625" customWidth="1"/>
    <col min="4" max="4" width="14.140625" customWidth="1"/>
    <col min="5" max="5" width="14.5703125" customWidth="1"/>
    <col min="6" max="6" width="14.7109375" customWidth="1"/>
  </cols>
  <sheetData>
    <row r="1" spans="1:6" ht="100.5" customHeight="1" thickBot="1" x14ac:dyDescent="0.25">
      <c r="A1" s="18" t="s">
        <v>301</v>
      </c>
      <c r="B1" s="19"/>
      <c r="C1" s="104" t="s">
        <v>302</v>
      </c>
      <c r="D1" s="104"/>
      <c r="E1" s="104"/>
      <c r="F1" s="105"/>
    </row>
    <row r="2" spans="1:6" ht="40.5" customHeight="1" thickBot="1" x14ac:dyDescent="0.25">
      <c r="A2" s="24" t="s">
        <v>3</v>
      </c>
      <c r="B2" s="25" t="s">
        <v>6</v>
      </c>
      <c r="C2" s="25" t="s">
        <v>7</v>
      </c>
      <c r="D2" s="25" t="s">
        <v>8</v>
      </c>
      <c r="E2" s="25" t="s">
        <v>305</v>
      </c>
      <c r="F2" s="25" t="s">
        <v>304</v>
      </c>
    </row>
    <row r="3" spans="1:6" ht="15" customHeight="1" outlineLevel="2" thickBot="1" x14ac:dyDescent="0.25">
      <c r="A3" s="20">
        <v>1</v>
      </c>
      <c r="B3" s="17" t="s">
        <v>9</v>
      </c>
      <c r="C3" s="17" t="s">
        <v>10</v>
      </c>
      <c r="D3" s="17" t="s">
        <v>70</v>
      </c>
      <c r="E3" s="26">
        <v>22</v>
      </c>
      <c r="F3" s="70">
        <f t="shared" ref="F3:F26" si="0">VLOOKUP(D3,$A$67:$B$70,2,FALSE)</f>
        <v>35</v>
      </c>
    </row>
    <row r="4" spans="1:6" ht="15" outlineLevel="2" thickBot="1" x14ac:dyDescent="0.25">
      <c r="A4" s="20">
        <v>2</v>
      </c>
      <c r="B4" s="17" t="s">
        <v>11</v>
      </c>
      <c r="C4" s="17" t="s">
        <v>10</v>
      </c>
      <c r="D4" s="17" t="s">
        <v>70</v>
      </c>
      <c r="E4" s="26">
        <v>27</v>
      </c>
      <c r="F4" s="70">
        <f t="shared" si="0"/>
        <v>35</v>
      </c>
    </row>
    <row r="5" spans="1:6" ht="15" outlineLevel="2" thickBot="1" x14ac:dyDescent="0.25">
      <c r="A5" s="20">
        <v>3</v>
      </c>
      <c r="B5" s="17" t="s">
        <v>300</v>
      </c>
      <c r="C5" s="17" t="s">
        <v>12</v>
      </c>
      <c r="D5" s="17" t="s">
        <v>70</v>
      </c>
      <c r="E5" s="26">
        <v>35</v>
      </c>
      <c r="F5" s="70">
        <f t="shared" si="0"/>
        <v>35</v>
      </c>
    </row>
    <row r="6" spans="1:6" ht="16.5" customHeight="1" outlineLevel="2" thickBot="1" x14ac:dyDescent="0.25">
      <c r="A6" s="20">
        <v>5</v>
      </c>
      <c r="B6" s="17" t="s">
        <v>16</v>
      </c>
      <c r="C6" s="17" t="s">
        <v>14</v>
      </c>
      <c r="D6" s="17" t="s">
        <v>70</v>
      </c>
      <c r="E6" s="26">
        <v>45</v>
      </c>
      <c r="F6" s="70">
        <f t="shared" si="0"/>
        <v>35</v>
      </c>
    </row>
    <row r="7" spans="1:6" ht="15.75" customHeight="1" outlineLevel="2" thickBot="1" x14ac:dyDescent="0.25">
      <c r="A7" s="20">
        <v>6</v>
      </c>
      <c r="B7" s="17" t="s">
        <v>293</v>
      </c>
      <c r="C7" s="17" t="s">
        <v>14</v>
      </c>
      <c r="D7" s="17" t="s">
        <v>70</v>
      </c>
      <c r="E7" s="26">
        <v>50</v>
      </c>
      <c r="F7" s="70">
        <f t="shared" si="0"/>
        <v>35</v>
      </c>
    </row>
    <row r="8" spans="1:6" ht="15" outlineLevel="2" thickBot="1" x14ac:dyDescent="0.25">
      <c r="A8" s="20">
        <v>7</v>
      </c>
      <c r="B8" s="17" t="s">
        <v>294</v>
      </c>
      <c r="C8" s="17" t="s">
        <v>14</v>
      </c>
      <c r="D8" s="17" t="s">
        <v>70</v>
      </c>
      <c r="E8" s="26">
        <v>52</v>
      </c>
      <c r="F8" s="70">
        <f t="shared" si="0"/>
        <v>35</v>
      </c>
    </row>
    <row r="9" spans="1:6" ht="15" outlineLevel="2" thickBot="1" x14ac:dyDescent="0.25">
      <c r="A9" s="20">
        <v>8</v>
      </c>
      <c r="B9" s="17" t="s">
        <v>295</v>
      </c>
      <c r="C9" s="17" t="s">
        <v>14</v>
      </c>
      <c r="D9" s="17" t="s">
        <v>70</v>
      </c>
      <c r="E9" s="26">
        <v>70</v>
      </c>
      <c r="F9" s="70">
        <f t="shared" si="0"/>
        <v>35</v>
      </c>
    </row>
    <row r="10" spans="1:6" ht="15" outlineLevel="2" thickBot="1" x14ac:dyDescent="0.25">
      <c r="A10" s="20">
        <v>9</v>
      </c>
      <c r="B10" s="17" t="s">
        <v>296</v>
      </c>
      <c r="C10" s="17" t="s">
        <v>14</v>
      </c>
      <c r="D10" s="17" t="s">
        <v>70</v>
      </c>
      <c r="E10" s="26">
        <v>70</v>
      </c>
      <c r="F10" s="70">
        <f t="shared" si="0"/>
        <v>35</v>
      </c>
    </row>
    <row r="11" spans="1:6" ht="15" outlineLevel="2" thickBot="1" x14ac:dyDescent="0.25">
      <c r="A11" s="20">
        <v>10</v>
      </c>
      <c r="B11" s="17" t="s">
        <v>297</v>
      </c>
      <c r="C11" s="17" t="s">
        <v>14</v>
      </c>
      <c r="D11" s="17" t="s">
        <v>70</v>
      </c>
      <c r="E11" s="26">
        <v>55</v>
      </c>
      <c r="F11" s="70">
        <f t="shared" si="0"/>
        <v>35</v>
      </c>
    </row>
    <row r="12" spans="1:6" ht="15" outlineLevel="2" thickBot="1" x14ac:dyDescent="0.25">
      <c r="A12" s="20">
        <v>20</v>
      </c>
      <c r="B12" s="17" t="s">
        <v>31</v>
      </c>
      <c r="C12" s="17" t="s">
        <v>14</v>
      </c>
      <c r="D12" s="17" t="s">
        <v>70</v>
      </c>
      <c r="E12" s="26">
        <v>45</v>
      </c>
      <c r="F12" s="70">
        <f t="shared" si="0"/>
        <v>35</v>
      </c>
    </row>
    <row r="13" spans="1:6" ht="15" customHeight="1" outlineLevel="2" thickBot="1" x14ac:dyDescent="0.25">
      <c r="A13" s="20">
        <v>21</v>
      </c>
      <c r="B13" s="17" t="s">
        <v>299</v>
      </c>
      <c r="C13" s="17" t="s">
        <v>14</v>
      </c>
      <c r="D13" s="17" t="s">
        <v>70</v>
      </c>
      <c r="E13" s="26">
        <v>45</v>
      </c>
      <c r="F13" s="70">
        <f t="shared" si="0"/>
        <v>35</v>
      </c>
    </row>
    <row r="14" spans="1:6" ht="15" outlineLevel="2" thickBot="1" x14ac:dyDescent="0.25">
      <c r="A14" s="20">
        <v>34</v>
      </c>
      <c r="B14" s="17" t="s">
        <v>47</v>
      </c>
      <c r="C14" s="17" t="s">
        <v>14</v>
      </c>
      <c r="D14" s="17" t="s">
        <v>70</v>
      </c>
      <c r="E14" s="26">
        <v>45</v>
      </c>
      <c r="F14" s="70">
        <f t="shared" si="0"/>
        <v>35</v>
      </c>
    </row>
    <row r="15" spans="1:6" ht="15" outlineLevel="2" thickBot="1" x14ac:dyDescent="0.25">
      <c r="A15" s="20">
        <v>35</v>
      </c>
      <c r="B15" s="17" t="s">
        <v>48</v>
      </c>
      <c r="C15" s="17" t="s">
        <v>12</v>
      </c>
      <c r="D15" s="17" t="s">
        <v>70</v>
      </c>
      <c r="E15" s="26">
        <v>67</v>
      </c>
      <c r="F15" s="70">
        <f t="shared" si="0"/>
        <v>35</v>
      </c>
    </row>
    <row r="16" spans="1:6" ht="15" outlineLevel="2" thickBot="1" x14ac:dyDescent="0.25">
      <c r="A16" s="20">
        <v>36</v>
      </c>
      <c r="B16" s="17" t="s">
        <v>49</v>
      </c>
      <c r="C16" s="17" t="s">
        <v>12</v>
      </c>
      <c r="D16" s="17" t="s">
        <v>70</v>
      </c>
      <c r="E16" s="26">
        <v>67</v>
      </c>
      <c r="F16" s="70">
        <f t="shared" si="0"/>
        <v>35</v>
      </c>
    </row>
    <row r="17" spans="1:6" ht="15" outlineLevel="2" thickBot="1" x14ac:dyDescent="0.25">
      <c r="A17" s="20">
        <v>37</v>
      </c>
      <c r="B17" s="17" t="s">
        <v>50</v>
      </c>
      <c r="C17" s="17" t="s">
        <v>14</v>
      </c>
      <c r="D17" s="17" t="s">
        <v>70</v>
      </c>
      <c r="E17" s="26">
        <v>45</v>
      </c>
      <c r="F17" s="70">
        <f t="shared" si="0"/>
        <v>35</v>
      </c>
    </row>
    <row r="18" spans="1:6" ht="15" outlineLevel="2" thickBot="1" x14ac:dyDescent="0.25">
      <c r="A18" s="20">
        <v>39</v>
      </c>
      <c r="B18" s="17" t="s">
        <v>53</v>
      </c>
      <c r="C18" s="17" t="s">
        <v>39</v>
      </c>
      <c r="D18" s="17" t="s">
        <v>70</v>
      </c>
      <c r="E18" s="26">
        <v>52</v>
      </c>
      <c r="F18" s="70">
        <f t="shared" si="0"/>
        <v>35</v>
      </c>
    </row>
    <row r="19" spans="1:6" ht="15" outlineLevel="2" thickBot="1" x14ac:dyDescent="0.25">
      <c r="A19" s="20">
        <v>40</v>
      </c>
      <c r="B19" s="17" t="s">
        <v>54</v>
      </c>
      <c r="C19" s="17" t="s">
        <v>39</v>
      </c>
      <c r="D19" s="17" t="s">
        <v>70</v>
      </c>
      <c r="E19" s="26">
        <v>50</v>
      </c>
      <c r="F19" s="70">
        <f t="shared" si="0"/>
        <v>35</v>
      </c>
    </row>
    <row r="20" spans="1:6" ht="15" outlineLevel="2" thickBot="1" x14ac:dyDescent="0.25">
      <c r="A20" s="20">
        <v>41</v>
      </c>
      <c r="B20" s="17" t="s">
        <v>55</v>
      </c>
      <c r="C20" s="17" t="s">
        <v>39</v>
      </c>
      <c r="D20" s="17" t="s">
        <v>70</v>
      </c>
      <c r="E20" s="26">
        <v>28</v>
      </c>
      <c r="F20" s="70">
        <f t="shared" si="0"/>
        <v>35</v>
      </c>
    </row>
    <row r="21" spans="1:6" ht="15" outlineLevel="2" thickBot="1" x14ac:dyDescent="0.25">
      <c r="A21" s="20">
        <v>42</v>
      </c>
      <c r="B21" s="17" t="s">
        <v>56</v>
      </c>
      <c r="C21" s="17" t="s">
        <v>52</v>
      </c>
      <c r="D21" s="17" t="s">
        <v>70</v>
      </c>
      <c r="E21" s="26">
        <v>30</v>
      </c>
      <c r="F21" s="70">
        <f t="shared" si="0"/>
        <v>35</v>
      </c>
    </row>
    <row r="22" spans="1:6" ht="15" outlineLevel="2" thickBot="1" x14ac:dyDescent="0.25">
      <c r="A22" s="20">
        <v>43</v>
      </c>
      <c r="B22" s="17" t="s">
        <v>57</v>
      </c>
      <c r="C22" s="17" t="s">
        <v>58</v>
      </c>
      <c r="D22" s="17" t="s">
        <v>70</v>
      </c>
      <c r="E22" s="26">
        <v>65</v>
      </c>
      <c r="F22" s="70">
        <f t="shared" si="0"/>
        <v>35</v>
      </c>
    </row>
    <row r="23" spans="1:6" ht="15" outlineLevel="2" thickBot="1" x14ac:dyDescent="0.25">
      <c r="A23" s="20">
        <v>44</v>
      </c>
      <c r="B23" s="17" t="s">
        <v>59</v>
      </c>
      <c r="C23" s="17" t="s">
        <v>39</v>
      </c>
      <c r="D23" s="17" t="s">
        <v>70</v>
      </c>
      <c r="E23" s="26">
        <v>34</v>
      </c>
      <c r="F23" s="70">
        <f t="shared" si="0"/>
        <v>35</v>
      </c>
    </row>
    <row r="24" spans="1:6" ht="15" outlineLevel="2" thickBot="1" x14ac:dyDescent="0.25">
      <c r="A24" s="20">
        <v>46</v>
      </c>
      <c r="B24" s="17" t="s">
        <v>61</v>
      </c>
      <c r="C24" s="17" t="s">
        <v>52</v>
      </c>
      <c r="D24" s="17" t="s">
        <v>70</v>
      </c>
      <c r="E24" s="26">
        <v>34</v>
      </c>
      <c r="F24" s="70">
        <f t="shared" si="0"/>
        <v>35</v>
      </c>
    </row>
    <row r="25" spans="1:6" ht="15" outlineLevel="2" thickBot="1" x14ac:dyDescent="0.25">
      <c r="A25" s="20">
        <v>49</v>
      </c>
      <c r="B25" s="17" t="s">
        <v>64</v>
      </c>
      <c r="C25" s="17" t="s">
        <v>12</v>
      </c>
      <c r="D25" s="17" t="s">
        <v>70</v>
      </c>
      <c r="E25" s="26">
        <v>45</v>
      </c>
      <c r="F25" s="70">
        <f t="shared" si="0"/>
        <v>35</v>
      </c>
    </row>
    <row r="26" spans="1:6" ht="15" outlineLevel="2" thickBot="1" x14ac:dyDescent="0.25">
      <c r="A26" s="20">
        <v>51</v>
      </c>
      <c r="B26" s="17" t="s">
        <v>66</v>
      </c>
      <c r="C26" s="17" t="s">
        <v>25</v>
      </c>
      <c r="D26" s="17" t="s">
        <v>70</v>
      </c>
      <c r="E26" s="26">
        <v>37</v>
      </c>
      <c r="F26" s="70">
        <f t="shared" si="0"/>
        <v>35</v>
      </c>
    </row>
    <row r="27" spans="1:6" ht="15.75" outlineLevel="1" thickBot="1" x14ac:dyDescent="0.25">
      <c r="A27" s="20"/>
      <c r="B27" s="17"/>
      <c r="C27" s="103" t="s">
        <v>414</v>
      </c>
      <c r="D27" s="17">
        <f>SUBTOTAL(3,D3:D26)</f>
        <v>24</v>
      </c>
      <c r="E27" s="26"/>
      <c r="F27" s="70"/>
    </row>
    <row r="28" spans="1:6" ht="15" outlineLevel="2" thickBot="1" x14ac:dyDescent="0.25">
      <c r="A28" s="20">
        <v>11</v>
      </c>
      <c r="B28" s="17" t="s">
        <v>17</v>
      </c>
      <c r="C28" s="17" t="s">
        <v>18</v>
      </c>
      <c r="D28" s="17" t="s">
        <v>19</v>
      </c>
      <c r="E28" s="26">
        <v>70</v>
      </c>
      <c r="F28" s="70">
        <f t="shared" ref="F28:F40" si="1">VLOOKUP(D28,$A$67:$B$70,2,FALSE)</f>
        <v>39</v>
      </c>
    </row>
    <row r="29" spans="1:6" ht="16.5" customHeight="1" outlineLevel="2" thickBot="1" x14ac:dyDescent="0.25">
      <c r="A29" s="20">
        <v>12</v>
      </c>
      <c r="B29" s="17" t="s">
        <v>20</v>
      </c>
      <c r="C29" s="17" t="s">
        <v>18</v>
      </c>
      <c r="D29" s="17" t="s">
        <v>19</v>
      </c>
      <c r="E29" s="26">
        <v>72</v>
      </c>
      <c r="F29" s="70">
        <f t="shared" si="1"/>
        <v>39</v>
      </c>
    </row>
    <row r="30" spans="1:6" ht="15" outlineLevel="2" thickBot="1" x14ac:dyDescent="0.25">
      <c r="A30" s="20">
        <v>13</v>
      </c>
      <c r="B30" s="17" t="s">
        <v>21</v>
      </c>
      <c r="C30" s="17" t="s">
        <v>18</v>
      </c>
      <c r="D30" s="17" t="s">
        <v>19</v>
      </c>
      <c r="E30" s="26">
        <v>68</v>
      </c>
      <c r="F30" s="70">
        <f t="shared" si="1"/>
        <v>39</v>
      </c>
    </row>
    <row r="31" spans="1:6" ht="15" outlineLevel="2" thickBot="1" x14ac:dyDescent="0.25">
      <c r="A31" s="20">
        <v>14</v>
      </c>
      <c r="B31" s="17" t="s">
        <v>22</v>
      </c>
      <c r="C31" s="17" t="s">
        <v>18</v>
      </c>
      <c r="D31" s="17" t="s">
        <v>19</v>
      </c>
      <c r="E31" s="26">
        <v>56</v>
      </c>
      <c r="F31" s="70">
        <f t="shared" si="1"/>
        <v>39</v>
      </c>
    </row>
    <row r="32" spans="1:6" ht="15" outlineLevel="2" thickBot="1" x14ac:dyDescent="0.25">
      <c r="A32" s="20">
        <v>15</v>
      </c>
      <c r="B32" s="17" t="s">
        <v>23</v>
      </c>
      <c r="C32" s="17" t="s">
        <v>18</v>
      </c>
      <c r="D32" s="17" t="s">
        <v>19</v>
      </c>
      <c r="E32" s="26">
        <v>63</v>
      </c>
      <c r="F32" s="70">
        <f t="shared" si="1"/>
        <v>39</v>
      </c>
    </row>
    <row r="33" spans="1:6" ht="15" outlineLevel="2" thickBot="1" x14ac:dyDescent="0.25">
      <c r="A33" s="20">
        <v>16</v>
      </c>
      <c r="B33" s="17" t="s">
        <v>24</v>
      </c>
      <c r="C33" s="17" t="s">
        <v>25</v>
      </c>
      <c r="D33" s="17" t="s">
        <v>19</v>
      </c>
      <c r="E33" s="26">
        <v>15</v>
      </c>
      <c r="F33" s="70">
        <f t="shared" si="1"/>
        <v>39</v>
      </c>
    </row>
    <row r="34" spans="1:6" ht="15" outlineLevel="2" thickBot="1" x14ac:dyDescent="0.25">
      <c r="A34" s="20">
        <v>18</v>
      </c>
      <c r="B34" s="17" t="s">
        <v>29</v>
      </c>
      <c r="C34" s="17" t="s">
        <v>14</v>
      </c>
      <c r="D34" s="17" t="s">
        <v>19</v>
      </c>
      <c r="E34" s="26">
        <v>50</v>
      </c>
      <c r="F34" s="70">
        <f t="shared" si="1"/>
        <v>39</v>
      </c>
    </row>
    <row r="35" spans="1:6" ht="15" outlineLevel="2" thickBot="1" x14ac:dyDescent="0.25">
      <c r="A35" s="20">
        <v>29</v>
      </c>
      <c r="B35" s="17" t="s">
        <v>41</v>
      </c>
      <c r="C35" s="17" t="s">
        <v>14</v>
      </c>
      <c r="D35" s="17" t="s">
        <v>19</v>
      </c>
      <c r="E35" s="26">
        <v>34</v>
      </c>
      <c r="F35" s="70">
        <f t="shared" si="1"/>
        <v>39</v>
      </c>
    </row>
    <row r="36" spans="1:6" ht="15" outlineLevel="2" thickBot="1" x14ac:dyDescent="0.25">
      <c r="A36" s="20">
        <v>45</v>
      </c>
      <c r="B36" s="17" t="s">
        <v>60</v>
      </c>
      <c r="C36" s="17" t="s">
        <v>52</v>
      </c>
      <c r="D36" s="17" t="s">
        <v>19</v>
      </c>
      <c r="E36" s="26">
        <v>50</v>
      </c>
      <c r="F36" s="70">
        <f t="shared" si="1"/>
        <v>39</v>
      </c>
    </row>
    <row r="37" spans="1:6" ht="15" outlineLevel="2" thickBot="1" x14ac:dyDescent="0.25">
      <c r="A37" s="20">
        <v>47</v>
      </c>
      <c r="B37" s="17" t="s">
        <v>62</v>
      </c>
      <c r="C37" s="17" t="s">
        <v>52</v>
      </c>
      <c r="D37" s="17" t="s">
        <v>19</v>
      </c>
      <c r="E37" s="26">
        <v>43</v>
      </c>
      <c r="F37" s="70">
        <f t="shared" si="1"/>
        <v>39</v>
      </c>
    </row>
    <row r="38" spans="1:6" ht="15" outlineLevel="2" thickBot="1" x14ac:dyDescent="0.25">
      <c r="A38" s="20">
        <v>52</v>
      </c>
      <c r="B38" s="17" t="s">
        <v>67</v>
      </c>
      <c r="C38" s="17" t="s">
        <v>52</v>
      </c>
      <c r="D38" s="17" t="s">
        <v>19</v>
      </c>
      <c r="E38" s="26">
        <v>43</v>
      </c>
      <c r="F38" s="70">
        <f t="shared" si="1"/>
        <v>39</v>
      </c>
    </row>
    <row r="39" spans="1:6" ht="15" outlineLevel="2" thickBot="1" x14ac:dyDescent="0.25">
      <c r="A39" s="20">
        <v>53</v>
      </c>
      <c r="B39" s="17" t="s">
        <v>68</v>
      </c>
      <c r="C39" s="17" t="s">
        <v>14</v>
      </c>
      <c r="D39" s="17" t="s">
        <v>19</v>
      </c>
      <c r="E39" s="26">
        <v>34</v>
      </c>
      <c r="F39" s="70">
        <f t="shared" si="1"/>
        <v>39</v>
      </c>
    </row>
    <row r="40" spans="1:6" ht="14.25" customHeight="1" outlineLevel="2" thickBot="1" x14ac:dyDescent="0.25">
      <c r="A40" s="20">
        <v>54</v>
      </c>
      <c r="B40" s="17" t="s">
        <v>69</v>
      </c>
      <c r="C40" s="17" t="s">
        <v>25</v>
      </c>
      <c r="D40" s="17" t="s">
        <v>19</v>
      </c>
      <c r="E40" s="26">
        <v>30</v>
      </c>
      <c r="F40" s="70">
        <f t="shared" si="1"/>
        <v>39</v>
      </c>
    </row>
    <row r="41" spans="1:6" ht="14.25" customHeight="1" outlineLevel="1" thickBot="1" x14ac:dyDescent="0.25">
      <c r="A41" s="20"/>
      <c r="B41" s="17"/>
      <c r="C41" s="82" t="s">
        <v>415</v>
      </c>
      <c r="D41" s="17">
        <f>SUBTOTAL(3,D28:D40)</f>
        <v>13</v>
      </c>
      <c r="E41" s="26"/>
      <c r="F41" s="70"/>
    </row>
    <row r="42" spans="1:6" ht="15" outlineLevel="2" thickBot="1" x14ac:dyDescent="0.25">
      <c r="A42" s="20">
        <v>4</v>
      </c>
      <c r="B42" s="17" t="s">
        <v>13</v>
      </c>
      <c r="C42" s="17" t="s">
        <v>14</v>
      </c>
      <c r="D42" s="17" t="s">
        <v>15</v>
      </c>
      <c r="E42" s="26">
        <v>40</v>
      </c>
      <c r="F42" s="70">
        <f t="shared" ref="F42:F50" si="2">VLOOKUP(D42,$A$67:$B$70,2,FALSE)</f>
        <v>42</v>
      </c>
    </row>
    <row r="43" spans="1:6" ht="15" outlineLevel="2" thickBot="1" x14ac:dyDescent="0.25">
      <c r="A43" s="20">
        <v>24</v>
      </c>
      <c r="B43" s="17" t="s">
        <v>35</v>
      </c>
      <c r="C43" s="17" t="s">
        <v>36</v>
      </c>
      <c r="D43" s="17" t="s">
        <v>15</v>
      </c>
      <c r="E43" s="26">
        <v>32</v>
      </c>
      <c r="F43" s="70">
        <f t="shared" si="2"/>
        <v>42</v>
      </c>
    </row>
    <row r="44" spans="1:6" ht="15" outlineLevel="2" thickBot="1" x14ac:dyDescent="0.25">
      <c r="A44" s="20">
        <v>25</v>
      </c>
      <c r="B44" s="17" t="s">
        <v>37</v>
      </c>
      <c r="C44" s="17" t="s">
        <v>36</v>
      </c>
      <c r="D44" s="17" t="s">
        <v>15</v>
      </c>
      <c r="E44" s="26">
        <v>34</v>
      </c>
      <c r="F44" s="70">
        <f t="shared" si="2"/>
        <v>42</v>
      </c>
    </row>
    <row r="45" spans="1:6" ht="15" outlineLevel="2" thickBot="1" x14ac:dyDescent="0.25">
      <c r="A45" s="20">
        <v>26</v>
      </c>
      <c r="B45" s="17" t="s">
        <v>38</v>
      </c>
      <c r="C45" s="17" t="s">
        <v>36</v>
      </c>
      <c r="D45" s="17" t="s">
        <v>15</v>
      </c>
      <c r="E45" s="26">
        <v>70</v>
      </c>
      <c r="F45" s="70">
        <f t="shared" si="2"/>
        <v>42</v>
      </c>
    </row>
    <row r="46" spans="1:6" ht="15" outlineLevel="2" thickBot="1" x14ac:dyDescent="0.25">
      <c r="A46" s="20">
        <v>27</v>
      </c>
      <c r="B46" s="17" t="s">
        <v>298</v>
      </c>
      <c r="C46" s="17" t="s">
        <v>39</v>
      </c>
      <c r="D46" s="17" t="s">
        <v>15</v>
      </c>
      <c r="E46" s="26">
        <v>67</v>
      </c>
      <c r="F46" s="70">
        <f t="shared" si="2"/>
        <v>42</v>
      </c>
    </row>
    <row r="47" spans="1:6" ht="15" outlineLevel="2" thickBot="1" x14ac:dyDescent="0.25">
      <c r="A47" s="20">
        <v>28</v>
      </c>
      <c r="B47" s="17" t="s">
        <v>40</v>
      </c>
      <c r="C47" s="17" t="s">
        <v>14</v>
      </c>
      <c r="D47" s="17" t="s">
        <v>15</v>
      </c>
      <c r="E47" s="26">
        <v>45</v>
      </c>
      <c r="F47" s="70">
        <f t="shared" si="2"/>
        <v>42</v>
      </c>
    </row>
    <row r="48" spans="1:6" ht="15" outlineLevel="2" thickBot="1" x14ac:dyDescent="0.25">
      <c r="A48" s="20">
        <v>38</v>
      </c>
      <c r="B48" s="17" t="s">
        <v>51</v>
      </c>
      <c r="C48" s="17" t="s">
        <v>52</v>
      </c>
      <c r="D48" s="17" t="s">
        <v>15</v>
      </c>
      <c r="E48" s="26">
        <v>65</v>
      </c>
      <c r="F48" s="70">
        <f t="shared" si="2"/>
        <v>42</v>
      </c>
    </row>
    <row r="49" spans="1:6" ht="15" outlineLevel="2" thickBot="1" x14ac:dyDescent="0.25">
      <c r="A49" s="20">
        <v>48</v>
      </c>
      <c r="B49" s="17" t="s">
        <v>63</v>
      </c>
      <c r="C49" s="17" t="s">
        <v>52</v>
      </c>
      <c r="D49" s="17" t="s">
        <v>15</v>
      </c>
      <c r="E49" s="26">
        <v>45</v>
      </c>
      <c r="F49" s="70">
        <f t="shared" si="2"/>
        <v>42</v>
      </c>
    </row>
    <row r="50" spans="1:6" ht="15" outlineLevel="2" thickBot="1" x14ac:dyDescent="0.25">
      <c r="A50" s="20">
        <v>50</v>
      </c>
      <c r="B50" s="17" t="s">
        <v>65</v>
      </c>
      <c r="C50" s="17" t="s">
        <v>52</v>
      </c>
      <c r="D50" s="17" t="s">
        <v>15</v>
      </c>
      <c r="E50" s="26">
        <v>38</v>
      </c>
      <c r="F50" s="70">
        <f t="shared" si="2"/>
        <v>42</v>
      </c>
    </row>
    <row r="51" spans="1:6" ht="30.75" outlineLevel="1" thickBot="1" x14ac:dyDescent="0.25">
      <c r="A51" s="20"/>
      <c r="B51" s="17"/>
      <c r="C51" s="82" t="s">
        <v>416</v>
      </c>
      <c r="D51" s="17">
        <f>SUBTOTAL(3,D42:D50)</f>
        <v>9</v>
      </c>
      <c r="E51" s="26"/>
      <c r="F51" s="70"/>
    </row>
    <row r="52" spans="1:6" ht="15" outlineLevel="2" thickBot="1" x14ac:dyDescent="0.25">
      <c r="A52" s="20">
        <v>17</v>
      </c>
      <c r="B52" s="17" t="s">
        <v>26</v>
      </c>
      <c r="C52" s="17" t="s">
        <v>27</v>
      </c>
      <c r="D52" s="17" t="s">
        <v>28</v>
      </c>
      <c r="E52" s="26">
        <v>35</v>
      </c>
      <c r="F52" s="70">
        <f t="shared" ref="F52:F59" si="3">VLOOKUP(D52,$A$67:$B$70,2,FALSE)</f>
        <v>45</v>
      </c>
    </row>
    <row r="53" spans="1:6" ht="15" outlineLevel="2" thickBot="1" x14ac:dyDescent="0.25">
      <c r="A53" s="20">
        <v>19</v>
      </c>
      <c r="B53" s="17" t="s">
        <v>30</v>
      </c>
      <c r="C53" s="17" t="s">
        <v>27</v>
      </c>
      <c r="D53" s="17" t="s">
        <v>28</v>
      </c>
      <c r="E53" s="26">
        <v>23</v>
      </c>
      <c r="F53" s="70">
        <f t="shared" si="3"/>
        <v>45</v>
      </c>
    </row>
    <row r="54" spans="1:6" ht="15" outlineLevel="2" thickBot="1" x14ac:dyDescent="0.25">
      <c r="A54" s="20">
        <v>22</v>
      </c>
      <c r="B54" s="17" t="s">
        <v>32</v>
      </c>
      <c r="C54" s="17" t="s">
        <v>25</v>
      </c>
      <c r="D54" s="17" t="s">
        <v>28</v>
      </c>
      <c r="E54" s="26">
        <v>12</v>
      </c>
      <c r="F54" s="70">
        <f t="shared" si="3"/>
        <v>45</v>
      </c>
    </row>
    <row r="55" spans="1:6" ht="15" outlineLevel="2" thickBot="1" x14ac:dyDescent="0.25">
      <c r="A55" s="20">
        <v>23</v>
      </c>
      <c r="B55" s="17" t="s">
        <v>33</v>
      </c>
      <c r="C55" s="17" t="s">
        <v>34</v>
      </c>
      <c r="D55" s="17" t="s">
        <v>28</v>
      </c>
      <c r="E55" s="26">
        <v>22</v>
      </c>
      <c r="F55" s="70">
        <f t="shared" si="3"/>
        <v>45</v>
      </c>
    </row>
    <row r="56" spans="1:6" ht="15" outlineLevel="2" thickBot="1" x14ac:dyDescent="0.25">
      <c r="A56" s="20">
        <v>30</v>
      </c>
      <c r="B56" s="17" t="s">
        <v>42</v>
      </c>
      <c r="C56" s="17" t="s">
        <v>43</v>
      </c>
      <c r="D56" s="17" t="s">
        <v>28</v>
      </c>
      <c r="E56" s="26">
        <v>23</v>
      </c>
      <c r="F56" s="70">
        <f t="shared" si="3"/>
        <v>45</v>
      </c>
    </row>
    <row r="57" spans="1:6" ht="15" outlineLevel="2" thickBot="1" x14ac:dyDescent="0.25">
      <c r="A57" s="20">
        <v>31</v>
      </c>
      <c r="B57" s="17" t="s">
        <v>44</v>
      </c>
      <c r="C57" s="17" t="s">
        <v>43</v>
      </c>
      <c r="D57" s="17" t="s">
        <v>28</v>
      </c>
      <c r="E57" s="26">
        <v>22</v>
      </c>
      <c r="F57" s="70">
        <f t="shared" si="3"/>
        <v>45</v>
      </c>
    </row>
    <row r="58" spans="1:6" ht="15" outlineLevel="2" thickBot="1" x14ac:dyDescent="0.25">
      <c r="A58" s="20">
        <v>32</v>
      </c>
      <c r="B58" s="17" t="s">
        <v>45</v>
      </c>
      <c r="C58" s="17" t="s">
        <v>43</v>
      </c>
      <c r="D58" s="17" t="s">
        <v>28</v>
      </c>
      <c r="E58" s="26">
        <v>54</v>
      </c>
      <c r="F58" s="70">
        <f t="shared" si="3"/>
        <v>45</v>
      </c>
    </row>
    <row r="59" spans="1:6" ht="15" outlineLevel="2" thickBot="1" x14ac:dyDescent="0.25">
      <c r="A59" s="20">
        <v>33</v>
      </c>
      <c r="B59" s="17" t="s">
        <v>46</v>
      </c>
      <c r="C59" s="17" t="s">
        <v>25</v>
      </c>
      <c r="D59" s="17" t="s">
        <v>28</v>
      </c>
      <c r="E59" s="26">
        <v>54</v>
      </c>
      <c r="F59" s="70">
        <f t="shared" si="3"/>
        <v>45</v>
      </c>
    </row>
    <row r="60" spans="1:6" ht="30" outlineLevel="1" x14ac:dyDescent="0.2">
      <c r="A60" s="83"/>
      <c r="B60" s="84"/>
      <c r="C60" s="86" t="s">
        <v>417</v>
      </c>
      <c r="D60" s="84">
        <f>SUBTOTAL(3,D52:D59)</f>
        <v>8</v>
      </c>
      <c r="E60" s="83"/>
      <c r="F60" s="85"/>
    </row>
    <row r="61" spans="1:6" ht="30" x14ac:dyDescent="0.2">
      <c r="A61" s="83"/>
      <c r="B61" s="84"/>
      <c r="C61" s="86" t="s">
        <v>418</v>
      </c>
      <c r="D61" s="84">
        <f>SUBTOTAL(3,D3:D59)</f>
        <v>54</v>
      </c>
      <c r="E61" s="83"/>
      <c r="F61" s="85"/>
    </row>
    <row r="65" spans="1:6" ht="13.5" thickBot="1" x14ac:dyDescent="0.25"/>
    <row r="66" spans="1:6" ht="19.5" customHeight="1" thickBot="1" x14ac:dyDescent="0.25">
      <c r="A66" s="22" t="s">
        <v>71</v>
      </c>
      <c r="B66" s="22" t="s">
        <v>303</v>
      </c>
    </row>
    <row r="67" spans="1:6" ht="18" customHeight="1" thickBot="1" x14ac:dyDescent="0.25">
      <c r="A67" s="23" t="s">
        <v>70</v>
      </c>
      <c r="B67" s="21">
        <v>35</v>
      </c>
    </row>
    <row r="68" spans="1:6" ht="18" customHeight="1" thickBot="1" x14ac:dyDescent="0.25">
      <c r="A68" s="23" t="s">
        <v>19</v>
      </c>
      <c r="B68" s="21">
        <v>39</v>
      </c>
    </row>
    <row r="69" spans="1:6" ht="18" customHeight="1" thickBot="1" x14ac:dyDescent="0.25">
      <c r="A69" s="23" t="s">
        <v>15</v>
      </c>
      <c r="B69" s="21">
        <v>42</v>
      </c>
    </row>
    <row r="70" spans="1:6" ht="18" customHeight="1" thickBot="1" x14ac:dyDescent="0.25">
      <c r="A70" s="23" t="s">
        <v>28</v>
      </c>
      <c r="B70" s="21">
        <v>45</v>
      </c>
    </row>
    <row r="76" spans="1:6" ht="13.5" thickBot="1" x14ac:dyDescent="0.25"/>
    <row r="77" spans="1:6" ht="24.75" thickBot="1" x14ac:dyDescent="0.25">
      <c r="A77" s="24" t="s">
        <v>3</v>
      </c>
      <c r="B77" s="25" t="s">
        <v>6</v>
      </c>
      <c r="C77" s="25" t="s">
        <v>7</v>
      </c>
      <c r="D77" s="25" t="s">
        <v>8</v>
      </c>
      <c r="E77" s="25" t="s">
        <v>305</v>
      </c>
      <c r="F77" s="25" t="s">
        <v>433</v>
      </c>
    </row>
    <row r="78" spans="1:6" ht="15" outlineLevel="2" thickBot="1" x14ac:dyDescent="0.25">
      <c r="A78" s="20">
        <v>1</v>
      </c>
      <c r="B78" s="17" t="s">
        <v>9</v>
      </c>
      <c r="C78" s="17" t="s">
        <v>10</v>
      </c>
      <c r="D78" s="17" t="s">
        <v>70</v>
      </c>
      <c r="E78" s="26">
        <v>22</v>
      </c>
      <c r="F78" s="70">
        <f>VLOOKUP(D78,'Ejercicio 3'!$A$62:$B$65,2,FALSE)</f>
        <v>35</v>
      </c>
    </row>
    <row r="79" spans="1:6" ht="15" outlineLevel="2" thickBot="1" x14ac:dyDescent="0.25">
      <c r="A79" s="20">
        <v>2</v>
      </c>
      <c r="B79" s="17" t="s">
        <v>11</v>
      </c>
      <c r="C79" s="17" t="s">
        <v>10</v>
      </c>
      <c r="D79" s="17" t="s">
        <v>70</v>
      </c>
      <c r="E79" s="26">
        <v>27</v>
      </c>
      <c r="F79" s="70">
        <f>VLOOKUP(D79,'Ejercicio 3'!$A$62:$B$65,2,FALSE)</f>
        <v>35</v>
      </c>
    </row>
    <row r="80" spans="1:6" ht="15" outlineLevel="2" thickBot="1" x14ac:dyDescent="0.25">
      <c r="A80" s="20">
        <v>3</v>
      </c>
      <c r="B80" s="17" t="s">
        <v>300</v>
      </c>
      <c r="C80" s="17" t="s">
        <v>12</v>
      </c>
      <c r="D80" s="17" t="s">
        <v>70</v>
      </c>
      <c r="E80" s="26">
        <v>35</v>
      </c>
      <c r="F80" s="70">
        <f>VLOOKUP(D80,'Ejercicio 3'!$A$62:$B$65,2,FALSE)</f>
        <v>35</v>
      </c>
    </row>
    <row r="81" spans="1:6" ht="15" outlineLevel="2" thickBot="1" x14ac:dyDescent="0.25">
      <c r="A81" s="20">
        <v>5</v>
      </c>
      <c r="B81" s="17" t="s">
        <v>16</v>
      </c>
      <c r="C81" s="17" t="s">
        <v>14</v>
      </c>
      <c r="D81" s="17" t="s">
        <v>70</v>
      </c>
      <c r="E81" s="26">
        <v>45</v>
      </c>
      <c r="F81" s="70">
        <f>VLOOKUP(D81,'Ejercicio 3'!$A$62:$B$65,2,FALSE)</f>
        <v>35</v>
      </c>
    </row>
    <row r="82" spans="1:6" ht="15" outlineLevel="2" thickBot="1" x14ac:dyDescent="0.25">
      <c r="A82" s="20">
        <v>6</v>
      </c>
      <c r="B82" s="17" t="s">
        <v>293</v>
      </c>
      <c r="C82" s="17" t="s">
        <v>14</v>
      </c>
      <c r="D82" s="17" t="s">
        <v>70</v>
      </c>
      <c r="E82" s="26">
        <v>50</v>
      </c>
      <c r="F82" s="70">
        <f>VLOOKUP(D82,'Ejercicio 3'!$A$62:$B$65,2,FALSE)</f>
        <v>35</v>
      </c>
    </row>
    <row r="83" spans="1:6" ht="15" outlineLevel="2" thickBot="1" x14ac:dyDescent="0.25">
      <c r="A83" s="20">
        <v>7</v>
      </c>
      <c r="B83" s="17" t="s">
        <v>294</v>
      </c>
      <c r="C83" s="17" t="s">
        <v>14</v>
      </c>
      <c r="D83" s="17" t="s">
        <v>70</v>
      </c>
      <c r="E83" s="26">
        <v>52</v>
      </c>
      <c r="F83" s="70">
        <f>VLOOKUP(D83,'Ejercicio 3'!$A$62:$B$65,2,FALSE)</f>
        <v>35</v>
      </c>
    </row>
    <row r="84" spans="1:6" ht="15" outlineLevel="2" thickBot="1" x14ac:dyDescent="0.25">
      <c r="A84" s="20">
        <v>8</v>
      </c>
      <c r="B84" s="17" t="s">
        <v>295</v>
      </c>
      <c r="C84" s="17" t="s">
        <v>14</v>
      </c>
      <c r="D84" s="17" t="s">
        <v>70</v>
      </c>
      <c r="E84" s="26">
        <v>70</v>
      </c>
      <c r="F84" s="70">
        <f>VLOOKUP(D84,'Ejercicio 3'!$A$62:$B$65,2,FALSE)</f>
        <v>35</v>
      </c>
    </row>
    <row r="85" spans="1:6" ht="15" outlineLevel="2" thickBot="1" x14ac:dyDescent="0.25">
      <c r="A85" s="20">
        <v>9</v>
      </c>
      <c r="B85" s="17" t="s">
        <v>296</v>
      </c>
      <c r="C85" s="17" t="s">
        <v>14</v>
      </c>
      <c r="D85" s="17" t="s">
        <v>70</v>
      </c>
      <c r="E85" s="26">
        <v>70</v>
      </c>
      <c r="F85" s="70">
        <f>VLOOKUP(D85,'Ejercicio 3'!$A$62:$B$65,2,FALSE)</f>
        <v>35</v>
      </c>
    </row>
    <row r="86" spans="1:6" ht="15" outlineLevel="2" thickBot="1" x14ac:dyDescent="0.25">
      <c r="A86" s="20">
        <v>10</v>
      </c>
      <c r="B86" s="17" t="s">
        <v>297</v>
      </c>
      <c r="C86" s="17" t="s">
        <v>14</v>
      </c>
      <c r="D86" s="17" t="s">
        <v>70</v>
      </c>
      <c r="E86" s="26">
        <v>55</v>
      </c>
      <c r="F86" s="70">
        <f>VLOOKUP(D86,'Ejercicio 3'!$A$62:$B$65,2,FALSE)</f>
        <v>35</v>
      </c>
    </row>
    <row r="87" spans="1:6" ht="15" outlineLevel="2" thickBot="1" x14ac:dyDescent="0.25">
      <c r="A87" s="20">
        <v>20</v>
      </c>
      <c r="B87" s="17" t="s">
        <v>31</v>
      </c>
      <c r="C87" s="17" t="s">
        <v>14</v>
      </c>
      <c r="D87" s="17" t="s">
        <v>70</v>
      </c>
      <c r="E87" s="26">
        <v>45</v>
      </c>
      <c r="F87" s="70">
        <f>VLOOKUP(D87,'Ejercicio 3'!$A$62:$B$65,2,FALSE)</f>
        <v>35</v>
      </c>
    </row>
    <row r="88" spans="1:6" ht="15" outlineLevel="2" thickBot="1" x14ac:dyDescent="0.25">
      <c r="A88" s="20">
        <v>21</v>
      </c>
      <c r="B88" s="17" t="s">
        <v>299</v>
      </c>
      <c r="C88" s="17" t="s">
        <v>14</v>
      </c>
      <c r="D88" s="17" t="s">
        <v>70</v>
      </c>
      <c r="E88" s="26">
        <v>45</v>
      </c>
      <c r="F88" s="70">
        <f>VLOOKUP(D88,'Ejercicio 3'!$A$62:$B$65,2,FALSE)</f>
        <v>35</v>
      </c>
    </row>
    <row r="89" spans="1:6" ht="15" outlineLevel="2" thickBot="1" x14ac:dyDescent="0.25">
      <c r="A89" s="20">
        <v>34</v>
      </c>
      <c r="B89" s="17" t="s">
        <v>47</v>
      </c>
      <c r="C89" s="17" t="s">
        <v>14</v>
      </c>
      <c r="D89" s="17" t="s">
        <v>70</v>
      </c>
      <c r="E89" s="26">
        <v>45</v>
      </c>
      <c r="F89" s="70">
        <f>VLOOKUP(D89,'Ejercicio 3'!$A$62:$B$65,2,FALSE)</f>
        <v>35</v>
      </c>
    </row>
    <row r="90" spans="1:6" ht="15" outlineLevel="2" thickBot="1" x14ac:dyDescent="0.25">
      <c r="A90" s="20">
        <v>35</v>
      </c>
      <c r="B90" s="17" t="s">
        <v>48</v>
      </c>
      <c r="C90" s="17" t="s">
        <v>12</v>
      </c>
      <c r="D90" s="17" t="s">
        <v>70</v>
      </c>
      <c r="E90" s="26">
        <v>67</v>
      </c>
      <c r="F90" s="70">
        <f>VLOOKUP(D90,'Ejercicio 3'!$A$62:$B$65,2,FALSE)</f>
        <v>35</v>
      </c>
    </row>
    <row r="91" spans="1:6" ht="15" outlineLevel="2" thickBot="1" x14ac:dyDescent="0.25">
      <c r="A91" s="20">
        <v>36</v>
      </c>
      <c r="B91" s="17" t="s">
        <v>49</v>
      </c>
      <c r="C91" s="17" t="s">
        <v>12</v>
      </c>
      <c r="D91" s="17" t="s">
        <v>70</v>
      </c>
      <c r="E91" s="26">
        <v>67</v>
      </c>
      <c r="F91" s="70">
        <f>VLOOKUP(D91,'Ejercicio 3'!$A$62:$B$65,2,FALSE)</f>
        <v>35</v>
      </c>
    </row>
    <row r="92" spans="1:6" ht="15" outlineLevel="2" thickBot="1" x14ac:dyDescent="0.25">
      <c r="A92" s="20">
        <v>37</v>
      </c>
      <c r="B92" s="17" t="s">
        <v>50</v>
      </c>
      <c r="C92" s="17" t="s">
        <v>14</v>
      </c>
      <c r="D92" s="17" t="s">
        <v>70</v>
      </c>
      <c r="E92" s="26">
        <v>45</v>
      </c>
      <c r="F92" s="70">
        <f>VLOOKUP(D92,'Ejercicio 3'!$A$62:$B$65,2,FALSE)</f>
        <v>35</v>
      </c>
    </row>
    <row r="93" spans="1:6" ht="15" outlineLevel="2" thickBot="1" x14ac:dyDescent="0.25">
      <c r="A93" s="20">
        <v>39</v>
      </c>
      <c r="B93" s="17" t="s">
        <v>53</v>
      </c>
      <c r="C93" s="17" t="s">
        <v>39</v>
      </c>
      <c r="D93" s="17" t="s">
        <v>70</v>
      </c>
      <c r="E93" s="26">
        <v>52</v>
      </c>
      <c r="F93" s="70">
        <f>VLOOKUP(D93,'Ejercicio 3'!$A$62:$B$65,2,FALSE)</f>
        <v>35</v>
      </c>
    </row>
    <row r="94" spans="1:6" ht="15" outlineLevel="2" thickBot="1" x14ac:dyDescent="0.25">
      <c r="A94" s="20">
        <v>40</v>
      </c>
      <c r="B94" s="17" t="s">
        <v>54</v>
      </c>
      <c r="C94" s="17" t="s">
        <v>39</v>
      </c>
      <c r="D94" s="17" t="s">
        <v>70</v>
      </c>
      <c r="E94" s="26">
        <v>50</v>
      </c>
      <c r="F94" s="70">
        <f>VLOOKUP(D94,'Ejercicio 3'!$A$62:$B$65,2,FALSE)</f>
        <v>35</v>
      </c>
    </row>
    <row r="95" spans="1:6" ht="15" outlineLevel="2" thickBot="1" x14ac:dyDescent="0.25">
      <c r="A95" s="20">
        <v>41</v>
      </c>
      <c r="B95" s="17" t="s">
        <v>55</v>
      </c>
      <c r="C95" s="17" t="s">
        <v>39</v>
      </c>
      <c r="D95" s="17" t="s">
        <v>70</v>
      </c>
      <c r="E95" s="26">
        <v>28</v>
      </c>
      <c r="F95" s="70">
        <f>VLOOKUP(D95,'Ejercicio 3'!$A$62:$B$65,2,FALSE)</f>
        <v>35</v>
      </c>
    </row>
    <row r="96" spans="1:6" ht="15" outlineLevel="2" thickBot="1" x14ac:dyDescent="0.25">
      <c r="A96" s="20">
        <v>42</v>
      </c>
      <c r="B96" s="17" t="s">
        <v>56</v>
      </c>
      <c r="C96" s="17" t="s">
        <v>52</v>
      </c>
      <c r="D96" s="17" t="s">
        <v>70</v>
      </c>
      <c r="E96" s="26">
        <v>30</v>
      </c>
      <c r="F96" s="70">
        <f>VLOOKUP(D96,'Ejercicio 3'!$A$62:$B$65,2,FALSE)</f>
        <v>35</v>
      </c>
    </row>
    <row r="97" spans="1:6" ht="15" outlineLevel="2" thickBot="1" x14ac:dyDescent="0.25">
      <c r="A97" s="20">
        <v>43</v>
      </c>
      <c r="B97" s="17" t="s">
        <v>57</v>
      </c>
      <c r="C97" s="17" t="s">
        <v>58</v>
      </c>
      <c r="D97" s="17" t="s">
        <v>70</v>
      </c>
      <c r="E97" s="26">
        <v>65</v>
      </c>
      <c r="F97" s="70">
        <f>VLOOKUP(D97,'Ejercicio 3'!$A$62:$B$65,2,FALSE)</f>
        <v>35</v>
      </c>
    </row>
    <row r="98" spans="1:6" ht="15" outlineLevel="2" thickBot="1" x14ac:dyDescent="0.25">
      <c r="A98" s="20">
        <v>44</v>
      </c>
      <c r="B98" s="17" t="s">
        <v>59</v>
      </c>
      <c r="C98" s="17" t="s">
        <v>39</v>
      </c>
      <c r="D98" s="17" t="s">
        <v>70</v>
      </c>
      <c r="E98" s="26">
        <v>34</v>
      </c>
      <c r="F98" s="70">
        <f>VLOOKUP(D98,'Ejercicio 3'!$A$62:$B$65,2,FALSE)</f>
        <v>35</v>
      </c>
    </row>
    <row r="99" spans="1:6" ht="15" outlineLevel="2" thickBot="1" x14ac:dyDescent="0.25">
      <c r="A99" s="20">
        <v>46</v>
      </c>
      <c r="B99" s="17" t="s">
        <v>61</v>
      </c>
      <c r="C99" s="17" t="s">
        <v>52</v>
      </c>
      <c r="D99" s="17" t="s">
        <v>70</v>
      </c>
      <c r="E99" s="26">
        <v>34</v>
      </c>
      <c r="F99" s="70">
        <f>VLOOKUP(D99,'Ejercicio 3'!$A$62:$B$65,2,FALSE)</f>
        <v>35</v>
      </c>
    </row>
    <row r="100" spans="1:6" ht="15" outlineLevel="2" thickBot="1" x14ac:dyDescent="0.25">
      <c r="A100" s="20">
        <v>49</v>
      </c>
      <c r="B100" s="17" t="s">
        <v>64</v>
      </c>
      <c r="C100" s="17" t="s">
        <v>12</v>
      </c>
      <c r="D100" s="17" t="s">
        <v>70</v>
      </c>
      <c r="E100" s="26">
        <v>45</v>
      </c>
      <c r="F100" s="70">
        <f>VLOOKUP(D100,'Ejercicio 3'!$A$62:$B$65,2,FALSE)</f>
        <v>35</v>
      </c>
    </row>
    <row r="101" spans="1:6" ht="15" outlineLevel="2" thickBot="1" x14ac:dyDescent="0.25">
      <c r="A101" s="20">
        <v>51</v>
      </c>
      <c r="B101" s="17" t="s">
        <v>66</v>
      </c>
      <c r="C101" s="17" t="s">
        <v>25</v>
      </c>
      <c r="D101" s="17" t="s">
        <v>70</v>
      </c>
      <c r="E101" s="26">
        <v>37</v>
      </c>
      <c r="F101" s="70">
        <f>VLOOKUP(D101,'Ejercicio 3'!$A$62:$B$65,2,FALSE)</f>
        <v>35</v>
      </c>
    </row>
    <row r="102" spans="1:6" ht="15.75" outlineLevel="1" thickBot="1" x14ac:dyDescent="0.25">
      <c r="A102" s="20"/>
      <c r="B102" s="17">
        <f>SUBTOTAL(3,B78:B101)</f>
        <v>24</v>
      </c>
      <c r="C102" s="17"/>
      <c r="D102" s="82" t="s">
        <v>414</v>
      </c>
      <c r="E102" s="26"/>
      <c r="F102" s="70"/>
    </row>
    <row r="103" spans="1:6" ht="15" outlineLevel="2" thickBot="1" x14ac:dyDescent="0.25">
      <c r="A103" s="20">
        <v>11</v>
      </c>
      <c r="B103" s="17" t="s">
        <v>17</v>
      </c>
      <c r="C103" s="17" t="s">
        <v>18</v>
      </c>
      <c r="D103" s="17" t="s">
        <v>19</v>
      </c>
      <c r="E103" s="26">
        <v>70</v>
      </c>
      <c r="F103" s="70">
        <f>VLOOKUP(D103,'Ejercicio 3'!$A$62:$B$65,2,FALSE)</f>
        <v>39</v>
      </c>
    </row>
    <row r="104" spans="1:6" ht="15" outlineLevel="2" thickBot="1" x14ac:dyDescent="0.25">
      <c r="A104" s="20">
        <v>12</v>
      </c>
      <c r="B104" s="17" t="s">
        <v>20</v>
      </c>
      <c r="C104" s="17" t="s">
        <v>18</v>
      </c>
      <c r="D104" s="17" t="s">
        <v>19</v>
      </c>
      <c r="E104" s="26">
        <v>72</v>
      </c>
      <c r="F104" s="70">
        <f>VLOOKUP(D104,'Ejercicio 3'!$A$62:$B$65,2,FALSE)</f>
        <v>39</v>
      </c>
    </row>
    <row r="105" spans="1:6" ht="15" outlineLevel="2" thickBot="1" x14ac:dyDescent="0.25">
      <c r="A105" s="20">
        <v>13</v>
      </c>
      <c r="B105" s="17" t="s">
        <v>21</v>
      </c>
      <c r="C105" s="17" t="s">
        <v>18</v>
      </c>
      <c r="D105" s="17" t="s">
        <v>19</v>
      </c>
      <c r="E105" s="26">
        <v>68</v>
      </c>
      <c r="F105" s="70">
        <f>VLOOKUP(D105,'Ejercicio 3'!$A$62:$B$65,2,FALSE)</f>
        <v>39</v>
      </c>
    </row>
    <row r="106" spans="1:6" ht="15" outlineLevel="2" thickBot="1" x14ac:dyDescent="0.25">
      <c r="A106" s="20">
        <v>14</v>
      </c>
      <c r="B106" s="17" t="s">
        <v>22</v>
      </c>
      <c r="C106" s="17" t="s">
        <v>18</v>
      </c>
      <c r="D106" s="17" t="s">
        <v>19</v>
      </c>
      <c r="E106" s="26">
        <v>56</v>
      </c>
      <c r="F106" s="70">
        <f>VLOOKUP(D106,'Ejercicio 3'!$A$62:$B$65,2,FALSE)</f>
        <v>39</v>
      </c>
    </row>
    <row r="107" spans="1:6" ht="15" outlineLevel="2" thickBot="1" x14ac:dyDescent="0.25">
      <c r="A107" s="20">
        <v>15</v>
      </c>
      <c r="B107" s="17" t="s">
        <v>23</v>
      </c>
      <c r="C107" s="17" t="s">
        <v>18</v>
      </c>
      <c r="D107" s="17" t="s">
        <v>19</v>
      </c>
      <c r="E107" s="26">
        <v>63</v>
      </c>
      <c r="F107" s="70">
        <f>VLOOKUP(D107,'Ejercicio 3'!$A$62:$B$65,2,FALSE)</f>
        <v>39</v>
      </c>
    </row>
    <row r="108" spans="1:6" ht="15" outlineLevel="2" thickBot="1" x14ac:dyDescent="0.25">
      <c r="A108" s="20">
        <v>16</v>
      </c>
      <c r="B108" s="17" t="s">
        <v>24</v>
      </c>
      <c r="C108" s="17" t="s">
        <v>25</v>
      </c>
      <c r="D108" s="17" t="s">
        <v>19</v>
      </c>
      <c r="E108" s="26">
        <v>15</v>
      </c>
      <c r="F108" s="70">
        <f>VLOOKUP(D108,'Ejercicio 3'!$A$62:$B$65,2,FALSE)</f>
        <v>39</v>
      </c>
    </row>
    <row r="109" spans="1:6" ht="15" outlineLevel="2" thickBot="1" x14ac:dyDescent="0.25">
      <c r="A109" s="20">
        <v>18</v>
      </c>
      <c r="B109" s="17" t="s">
        <v>29</v>
      </c>
      <c r="C109" s="17" t="s">
        <v>14</v>
      </c>
      <c r="D109" s="17" t="s">
        <v>19</v>
      </c>
      <c r="E109" s="26">
        <v>50</v>
      </c>
      <c r="F109" s="70">
        <f>VLOOKUP(D109,'Ejercicio 3'!$A$62:$B$65,2,FALSE)</f>
        <v>39</v>
      </c>
    </row>
    <row r="110" spans="1:6" ht="15" outlineLevel="2" thickBot="1" x14ac:dyDescent="0.25">
      <c r="A110" s="20">
        <v>29</v>
      </c>
      <c r="B110" s="17" t="s">
        <v>41</v>
      </c>
      <c r="C110" s="17" t="s">
        <v>14</v>
      </c>
      <c r="D110" s="17" t="s">
        <v>19</v>
      </c>
      <c r="E110" s="26">
        <v>34</v>
      </c>
      <c r="F110" s="70">
        <f>VLOOKUP(D110,'Ejercicio 3'!$A$62:$B$65,2,FALSE)</f>
        <v>39</v>
      </c>
    </row>
    <row r="111" spans="1:6" ht="15" outlineLevel="2" thickBot="1" x14ac:dyDescent="0.25">
      <c r="A111" s="20">
        <v>45</v>
      </c>
      <c r="B111" s="17" t="s">
        <v>60</v>
      </c>
      <c r="C111" s="17" t="s">
        <v>52</v>
      </c>
      <c r="D111" s="17" t="s">
        <v>19</v>
      </c>
      <c r="E111" s="26">
        <v>50</v>
      </c>
      <c r="F111" s="70">
        <f>VLOOKUP(D111,'Ejercicio 3'!$A$62:$B$65,2,FALSE)</f>
        <v>39</v>
      </c>
    </row>
    <row r="112" spans="1:6" ht="15" outlineLevel="2" thickBot="1" x14ac:dyDescent="0.25">
      <c r="A112" s="20">
        <v>47</v>
      </c>
      <c r="B112" s="17" t="s">
        <v>62</v>
      </c>
      <c r="C112" s="17" t="s">
        <v>52</v>
      </c>
      <c r="D112" s="17" t="s">
        <v>19</v>
      </c>
      <c r="E112" s="26">
        <v>43</v>
      </c>
      <c r="F112" s="70">
        <f>VLOOKUP(D112,'Ejercicio 3'!$A$62:$B$65,2,FALSE)</f>
        <v>39</v>
      </c>
    </row>
    <row r="113" spans="1:6" ht="15" outlineLevel="2" thickBot="1" x14ac:dyDescent="0.25">
      <c r="A113" s="20">
        <v>52</v>
      </c>
      <c r="B113" s="17" t="s">
        <v>67</v>
      </c>
      <c r="C113" s="17" t="s">
        <v>52</v>
      </c>
      <c r="D113" s="17" t="s">
        <v>19</v>
      </c>
      <c r="E113" s="26">
        <v>43</v>
      </c>
      <c r="F113" s="70">
        <f>VLOOKUP(D113,'Ejercicio 3'!$A$62:$B$65,2,FALSE)</f>
        <v>39</v>
      </c>
    </row>
    <row r="114" spans="1:6" ht="15" outlineLevel="2" thickBot="1" x14ac:dyDescent="0.25">
      <c r="A114" s="20">
        <v>53</v>
      </c>
      <c r="B114" s="17" t="s">
        <v>68</v>
      </c>
      <c r="C114" s="17" t="s">
        <v>14</v>
      </c>
      <c r="D114" s="17" t="s">
        <v>19</v>
      </c>
      <c r="E114" s="26">
        <v>34</v>
      </c>
      <c r="F114" s="70">
        <f>VLOOKUP(D114,'Ejercicio 3'!$A$62:$B$65,2,FALSE)</f>
        <v>39</v>
      </c>
    </row>
    <row r="115" spans="1:6" ht="15" outlineLevel="2" thickBot="1" x14ac:dyDescent="0.25">
      <c r="A115" s="20">
        <v>54</v>
      </c>
      <c r="B115" s="17" t="s">
        <v>69</v>
      </c>
      <c r="C115" s="17" t="s">
        <v>25</v>
      </c>
      <c r="D115" s="17" t="s">
        <v>19</v>
      </c>
      <c r="E115" s="26">
        <v>30</v>
      </c>
      <c r="F115" s="70">
        <f>VLOOKUP(D115,'Ejercicio 3'!$A$62:$B$65,2,FALSE)</f>
        <v>39</v>
      </c>
    </row>
    <row r="116" spans="1:6" ht="30.75" outlineLevel="1" thickBot="1" x14ac:dyDescent="0.25">
      <c r="A116" s="20"/>
      <c r="B116" s="17">
        <f>SUBTOTAL(3,B103:B115)</f>
        <v>13</v>
      </c>
      <c r="C116" s="17"/>
      <c r="D116" s="82" t="s">
        <v>415</v>
      </c>
      <c r="E116" s="26"/>
      <c r="F116" s="70"/>
    </row>
    <row r="117" spans="1:6" ht="15" outlineLevel="2" thickBot="1" x14ac:dyDescent="0.25">
      <c r="A117" s="20">
        <v>4</v>
      </c>
      <c r="B117" s="17" t="s">
        <v>13</v>
      </c>
      <c r="C117" s="17" t="s">
        <v>14</v>
      </c>
      <c r="D117" s="17" t="s">
        <v>15</v>
      </c>
      <c r="E117" s="26">
        <v>40</v>
      </c>
      <c r="F117" s="70">
        <f>VLOOKUP(D117,'Ejercicio 3'!$A$62:$B$65,2,FALSE)</f>
        <v>42</v>
      </c>
    </row>
    <row r="118" spans="1:6" ht="15" outlineLevel="2" thickBot="1" x14ac:dyDescent="0.25">
      <c r="A118" s="20">
        <v>24</v>
      </c>
      <c r="B118" s="17" t="s">
        <v>35</v>
      </c>
      <c r="C118" s="17" t="s">
        <v>36</v>
      </c>
      <c r="D118" s="17" t="s">
        <v>15</v>
      </c>
      <c r="E118" s="26">
        <v>32</v>
      </c>
      <c r="F118" s="70">
        <f>VLOOKUP(D118,'Ejercicio 3'!$A$62:$B$65,2,FALSE)</f>
        <v>42</v>
      </c>
    </row>
    <row r="119" spans="1:6" ht="15" outlineLevel="2" thickBot="1" x14ac:dyDescent="0.25">
      <c r="A119" s="20">
        <v>25</v>
      </c>
      <c r="B119" s="17" t="s">
        <v>37</v>
      </c>
      <c r="C119" s="17" t="s">
        <v>36</v>
      </c>
      <c r="D119" s="17" t="s">
        <v>15</v>
      </c>
      <c r="E119" s="26">
        <v>34</v>
      </c>
      <c r="F119" s="70">
        <f>VLOOKUP(D119,'Ejercicio 3'!$A$62:$B$65,2,FALSE)</f>
        <v>42</v>
      </c>
    </row>
    <row r="120" spans="1:6" ht="15" outlineLevel="2" thickBot="1" x14ac:dyDescent="0.25">
      <c r="A120" s="20">
        <v>26</v>
      </c>
      <c r="B120" s="17" t="s">
        <v>38</v>
      </c>
      <c r="C120" s="17" t="s">
        <v>36</v>
      </c>
      <c r="D120" s="17" t="s">
        <v>15</v>
      </c>
      <c r="E120" s="26">
        <v>70</v>
      </c>
      <c r="F120" s="70">
        <f>VLOOKUP(D120,'Ejercicio 3'!$A$62:$B$65,2,FALSE)</f>
        <v>42</v>
      </c>
    </row>
    <row r="121" spans="1:6" ht="15" outlineLevel="2" thickBot="1" x14ac:dyDescent="0.25">
      <c r="A121" s="20">
        <v>27</v>
      </c>
      <c r="B121" s="17" t="s">
        <v>298</v>
      </c>
      <c r="C121" s="17" t="s">
        <v>39</v>
      </c>
      <c r="D121" s="17" t="s">
        <v>15</v>
      </c>
      <c r="E121" s="26">
        <v>67</v>
      </c>
      <c r="F121" s="70">
        <f>VLOOKUP(D121,'Ejercicio 3'!$A$62:$B$65,2,FALSE)</f>
        <v>42</v>
      </c>
    </row>
    <row r="122" spans="1:6" ht="15" outlineLevel="2" thickBot="1" x14ac:dyDescent="0.25">
      <c r="A122" s="20">
        <v>28</v>
      </c>
      <c r="B122" s="17" t="s">
        <v>40</v>
      </c>
      <c r="C122" s="17" t="s">
        <v>14</v>
      </c>
      <c r="D122" s="17" t="s">
        <v>15</v>
      </c>
      <c r="E122" s="26">
        <v>45</v>
      </c>
      <c r="F122" s="70">
        <f>VLOOKUP(D122,'Ejercicio 3'!$A$62:$B$65,2,FALSE)</f>
        <v>42</v>
      </c>
    </row>
    <row r="123" spans="1:6" ht="15" outlineLevel="2" thickBot="1" x14ac:dyDescent="0.25">
      <c r="A123" s="20">
        <v>38</v>
      </c>
      <c r="B123" s="17" t="s">
        <v>51</v>
      </c>
      <c r="C123" s="17" t="s">
        <v>52</v>
      </c>
      <c r="D123" s="17" t="s">
        <v>15</v>
      </c>
      <c r="E123" s="26">
        <v>65</v>
      </c>
      <c r="F123" s="70">
        <f>VLOOKUP(D123,'Ejercicio 3'!$A$62:$B$65,2,FALSE)</f>
        <v>42</v>
      </c>
    </row>
    <row r="124" spans="1:6" ht="15" outlineLevel="2" thickBot="1" x14ac:dyDescent="0.25">
      <c r="A124" s="20">
        <v>48</v>
      </c>
      <c r="B124" s="17" t="s">
        <v>63</v>
      </c>
      <c r="C124" s="17" t="s">
        <v>52</v>
      </c>
      <c r="D124" s="17" t="s">
        <v>15</v>
      </c>
      <c r="E124" s="26">
        <v>45</v>
      </c>
      <c r="F124" s="70">
        <f>VLOOKUP(D124,'Ejercicio 3'!$A$62:$B$65,2,FALSE)</f>
        <v>42</v>
      </c>
    </row>
    <row r="125" spans="1:6" ht="15" outlineLevel="2" thickBot="1" x14ac:dyDescent="0.25">
      <c r="A125" s="20">
        <v>50</v>
      </c>
      <c r="B125" s="17" t="s">
        <v>65</v>
      </c>
      <c r="C125" s="17" t="s">
        <v>52</v>
      </c>
      <c r="D125" s="17" t="s">
        <v>15</v>
      </c>
      <c r="E125" s="26">
        <v>38</v>
      </c>
      <c r="F125" s="70">
        <f>VLOOKUP(D125,'Ejercicio 3'!$A$62:$B$65,2,FALSE)</f>
        <v>42</v>
      </c>
    </row>
    <row r="126" spans="1:6" ht="30.75" outlineLevel="1" thickBot="1" x14ac:dyDescent="0.25">
      <c r="A126" s="20"/>
      <c r="B126" s="17">
        <f>SUBTOTAL(3,B117:B125)</f>
        <v>9</v>
      </c>
      <c r="C126" s="17"/>
      <c r="D126" s="82" t="s">
        <v>416</v>
      </c>
      <c r="E126" s="26"/>
      <c r="F126" s="70"/>
    </row>
    <row r="127" spans="1:6" ht="15" outlineLevel="2" thickBot="1" x14ac:dyDescent="0.25">
      <c r="A127" s="20">
        <v>17</v>
      </c>
      <c r="B127" s="17" t="s">
        <v>26</v>
      </c>
      <c r="C127" s="17" t="s">
        <v>27</v>
      </c>
      <c r="D127" s="17" t="s">
        <v>28</v>
      </c>
      <c r="E127" s="26">
        <v>35</v>
      </c>
      <c r="F127" s="70">
        <f>VLOOKUP(D127,'Ejercicio 3'!$A$62:$B$65,2,FALSE)</f>
        <v>45</v>
      </c>
    </row>
    <row r="128" spans="1:6" ht="15" outlineLevel="2" thickBot="1" x14ac:dyDescent="0.25">
      <c r="A128" s="20">
        <v>19</v>
      </c>
      <c r="B128" s="17" t="s">
        <v>30</v>
      </c>
      <c r="C128" s="17" t="s">
        <v>27</v>
      </c>
      <c r="D128" s="17" t="s">
        <v>28</v>
      </c>
      <c r="E128" s="26">
        <v>23</v>
      </c>
      <c r="F128" s="70">
        <f>VLOOKUP(D128,'Ejercicio 3'!$A$62:$B$65,2,FALSE)</f>
        <v>45</v>
      </c>
    </row>
    <row r="129" spans="1:6" ht="15" outlineLevel="2" thickBot="1" x14ac:dyDescent="0.25">
      <c r="A129" s="20">
        <v>22</v>
      </c>
      <c r="B129" s="17" t="s">
        <v>32</v>
      </c>
      <c r="C129" s="17" t="s">
        <v>25</v>
      </c>
      <c r="D129" s="17" t="s">
        <v>28</v>
      </c>
      <c r="E129" s="26">
        <v>12</v>
      </c>
      <c r="F129" s="70">
        <f>VLOOKUP(D129,'Ejercicio 3'!$A$62:$B$65,2,FALSE)</f>
        <v>45</v>
      </c>
    </row>
    <row r="130" spans="1:6" ht="15" outlineLevel="2" thickBot="1" x14ac:dyDescent="0.25">
      <c r="A130" s="20">
        <v>23</v>
      </c>
      <c r="B130" s="17" t="s">
        <v>33</v>
      </c>
      <c r="C130" s="17" t="s">
        <v>34</v>
      </c>
      <c r="D130" s="17" t="s">
        <v>28</v>
      </c>
      <c r="E130" s="26">
        <v>22</v>
      </c>
      <c r="F130" s="70">
        <f>VLOOKUP(D130,'Ejercicio 3'!$A$62:$B$65,2,FALSE)</f>
        <v>45</v>
      </c>
    </row>
    <row r="131" spans="1:6" ht="15" outlineLevel="2" thickBot="1" x14ac:dyDescent="0.25">
      <c r="A131" s="20">
        <v>30</v>
      </c>
      <c r="B131" s="17" t="s">
        <v>42</v>
      </c>
      <c r="C131" s="17" t="s">
        <v>43</v>
      </c>
      <c r="D131" s="17" t="s">
        <v>28</v>
      </c>
      <c r="E131" s="26">
        <v>23</v>
      </c>
      <c r="F131" s="70">
        <f>VLOOKUP(D131,'Ejercicio 3'!$A$62:$B$65,2,FALSE)</f>
        <v>45</v>
      </c>
    </row>
    <row r="132" spans="1:6" ht="15" outlineLevel="2" thickBot="1" x14ac:dyDescent="0.25">
      <c r="A132" s="20">
        <v>31</v>
      </c>
      <c r="B132" s="17" t="s">
        <v>44</v>
      </c>
      <c r="C132" s="17" t="s">
        <v>43</v>
      </c>
      <c r="D132" s="17" t="s">
        <v>28</v>
      </c>
      <c r="E132" s="26">
        <v>22</v>
      </c>
      <c r="F132" s="70">
        <f>VLOOKUP(D132,'Ejercicio 3'!$A$62:$B$65,2,FALSE)</f>
        <v>45</v>
      </c>
    </row>
    <row r="133" spans="1:6" ht="15" outlineLevel="2" thickBot="1" x14ac:dyDescent="0.25">
      <c r="A133" s="20">
        <v>32</v>
      </c>
      <c r="B133" s="17" t="s">
        <v>45</v>
      </c>
      <c r="C133" s="17" t="s">
        <v>43</v>
      </c>
      <c r="D133" s="17" t="s">
        <v>28</v>
      </c>
      <c r="E133" s="26">
        <v>54</v>
      </c>
      <c r="F133" s="70">
        <f>VLOOKUP(D133,'Ejercicio 3'!$A$62:$B$65,2,FALSE)</f>
        <v>45</v>
      </c>
    </row>
    <row r="134" spans="1:6" ht="15" outlineLevel="2" thickBot="1" x14ac:dyDescent="0.25">
      <c r="A134" s="20">
        <v>33</v>
      </c>
      <c r="B134" s="17" t="s">
        <v>46</v>
      </c>
      <c r="C134" s="17" t="s">
        <v>25</v>
      </c>
      <c r="D134" s="17" t="s">
        <v>28</v>
      </c>
      <c r="E134" s="26">
        <v>54</v>
      </c>
      <c r="F134" s="70">
        <f>VLOOKUP(D134,'Ejercicio 3'!$A$62:$B$65,2,FALSE)</f>
        <v>45</v>
      </c>
    </row>
    <row r="135" spans="1:6" ht="30" outlineLevel="1" x14ac:dyDescent="0.2">
      <c r="A135" s="83"/>
      <c r="B135" s="84">
        <f>SUBTOTAL(3,B127:B134)</f>
        <v>8</v>
      </c>
      <c r="C135" s="84"/>
      <c r="D135" s="86" t="s">
        <v>417</v>
      </c>
      <c r="E135" s="83"/>
      <c r="F135" s="85"/>
    </row>
    <row r="136" spans="1:6" ht="30" x14ac:dyDescent="0.2">
      <c r="A136" s="83"/>
      <c r="B136" s="84">
        <f>SUBTOTAL(3,B78:B134)</f>
        <v>54</v>
      </c>
      <c r="C136" s="84"/>
      <c r="D136" s="86" t="s">
        <v>418</v>
      </c>
      <c r="E136" s="83"/>
      <c r="F136" s="85"/>
    </row>
    <row r="1011" spans="1:1" x14ac:dyDescent="0.2">
      <c r="A1011" t="s">
        <v>290</v>
      </c>
    </row>
  </sheetData>
  <sortState ref="A78:F131">
    <sortCondition ref="D78:D131"/>
  </sortState>
  <mergeCells count="1">
    <mergeCell ref="C1:F1"/>
  </mergeCells>
  <phoneticPr fontId="2" type="noConversion"/>
  <pageMargins left="0.75" right="0.75" top="1" bottom="1" header="0" footer="0"/>
  <pageSetup paperSize="5" orientation="portrait" horizontalDpi="4294967295" verticalDpi="4294967295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N100"/>
  <sheetViews>
    <sheetView topLeftCell="A76" workbookViewId="0">
      <selection activeCell="A100" sqref="A100"/>
    </sheetView>
  </sheetViews>
  <sheetFormatPr baseColWidth="10" defaultRowHeight="12.75" x14ac:dyDescent="0.2"/>
  <cols>
    <col min="1" max="1" width="11.42578125" customWidth="1"/>
    <col min="2" max="2" width="35.28515625" bestFit="1" customWidth="1"/>
    <col min="3" max="3" width="35.7109375" bestFit="1" customWidth="1"/>
    <col min="4" max="4" width="15.42578125" bestFit="1" customWidth="1"/>
    <col min="5" max="5" width="18.28515625" bestFit="1" customWidth="1"/>
    <col min="6" max="6" width="9.28515625" bestFit="1" customWidth="1"/>
    <col min="7" max="7" width="13.42578125" customWidth="1"/>
    <col min="8" max="8" width="14.140625" customWidth="1"/>
    <col min="9" max="9" width="9.28515625" customWidth="1"/>
    <col min="10" max="10" width="12.7109375" bestFit="1" customWidth="1"/>
    <col min="11" max="11" width="21" customWidth="1"/>
    <col min="12" max="12" width="12.7109375" bestFit="1" customWidth="1"/>
  </cols>
  <sheetData>
    <row r="1" spans="1:12" ht="30" x14ac:dyDescent="0.2">
      <c r="A1" s="106" t="s">
        <v>306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4" spans="1:12" ht="42.75" customHeight="1" x14ac:dyDescent="0.2">
      <c r="A4" s="27" t="s">
        <v>0</v>
      </c>
      <c r="B4" s="27" t="s">
        <v>5</v>
      </c>
      <c r="C4" s="27" t="s">
        <v>75</v>
      </c>
      <c r="D4" s="27" t="s">
        <v>71</v>
      </c>
      <c r="E4" s="27" t="s">
        <v>76</v>
      </c>
      <c r="F4" s="27" t="s">
        <v>1</v>
      </c>
      <c r="G4" s="27" t="s">
        <v>77</v>
      </c>
      <c r="H4" s="27" t="s">
        <v>265</v>
      </c>
      <c r="I4" s="27" t="s">
        <v>78</v>
      </c>
      <c r="J4" s="27" t="s">
        <v>72</v>
      </c>
      <c r="K4" s="27" t="s">
        <v>79</v>
      </c>
      <c r="L4" s="27" t="s">
        <v>80</v>
      </c>
    </row>
    <row r="5" spans="1:12" x14ac:dyDescent="0.2">
      <c r="A5" s="1">
        <v>1</v>
      </c>
      <c r="B5" s="2" t="s">
        <v>81</v>
      </c>
      <c r="C5" s="2" t="s">
        <v>82</v>
      </c>
      <c r="D5" s="2" t="s">
        <v>2</v>
      </c>
      <c r="E5" s="2" t="s">
        <v>83</v>
      </c>
      <c r="F5" s="4">
        <v>18</v>
      </c>
      <c r="G5" s="3">
        <v>39</v>
      </c>
      <c r="H5" s="3">
        <f>VLOOKUP(D5:D81,$B$86:$C$93,2,FALSE)</f>
        <v>10</v>
      </c>
      <c r="I5" s="87" t="str">
        <f>IF(G5=0,H5*3,IF(G5&lt;H5,((G5*H5)*10%)+(G5*H5),""))</f>
        <v/>
      </c>
      <c r="J5" s="88">
        <f>G5*F5</f>
        <v>702</v>
      </c>
      <c r="K5" s="89">
        <f>IF(D5="bebidas",VLOOKUP(D5,$B$86:$D$93,3,FALSE)*G5,IF(D5="carnes",VLOOKUP(D5,$B$86:$D$93,3,FALSE)*G5,IF(D5="condimentos",VLOOKUP(D5,$B$86:$D$93,3,FALSE)*G5,IF(D5="frutas/verduras",VLOOKUP(D5,$B$86:$D$93,3,FALSE)*G5,IF(D5="granos/cereales",VLOOKUP(D5,$B$86:$D$93,3,FALSE)*G5,IF(D5="lácteos",VLOOKUP(D5,$B$86:$D$93,3,FALSE)*G5,IF(D5="pescado/marisco",VLOOKUP(D5,$B$86:$D$93,3,FALSE)*G5,IF(D5="repostería",VLOOKUP(D5,$B$86:$D$93,3,FALSE)*G5,""))))))))</f>
        <v>39</v>
      </c>
      <c r="L5" s="89">
        <f>SUM(J5:K5)</f>
        <v>741</v>
      </c>
    </row>
    <row r="6" spans="1:12" x14ac:dyDescent="0.2">
      <c r="A6" s="1">
        <v>2</v>
      </c>
      <c r="B6" s="2" t="s">
        <v>84</v>
      </c>
      <c r="C6" s="2" t="s">
        <v>82</v>
      </c>
      <c r="D6" s="2" t="s">
        <v>2</v>
      </c>
      <c r="E6" s="2" t="s">
        <v>85</v>
      </c>
      <c r="F6" s="4">
        <v>19</v>
      </c>
      <c r="G6" s="3">
        <v>17</v>
      </c>
      <c r="H6" s="3">
        <f t="shared" ref="H6:H69" si="0">VLOOKUP(D6:D82,$B$86:$C$93,2,FALSE)</f>
        <v>10</v>
      </c>
      <c r="I6" s="87" t="str">
        <f t="shared" ref="I6:I69" si="1">IF(G6=0,H6*3,IF(G6&lt;H6,((G6*H6)*10%)+(G6*H6),""))</f>
        <v/>
      </c>
      <c r="J6" s="88">
        <f t="shared" ref="J6:J69" si="2">G6*F6</f>
        <v>323</v>
      </c>
      <c r="K6" s="89">
        <f t="shared" ref="K6:K69" si="3">IF(D6="bebidas",VLOOKUP(D6,$B$86:$D$93,3,FALSE)*G6,IF(D6="carnes",VLOOKUP(D6,$B$86:$D$93,3,FALSE)*G6,IF(D6="condimentos",VLOOKUP(D6,$B$86:$D$93,3,FALSE)*G6,IF(D6="frutas/verduras",VLOOKUP(D6,$B$86:$D$93,3,FALSE)*G6,IF(D6="granos/cereales",VLOOKUP(D6,$B$86:$D$93,3,FALSE)*G6,IF(D6="lácteos",VLOOKUP(D6,$B$86:$D$93,3,FALSE)*G6,IF(D6="pescado/marisco",VLOOKUP(D6,$B$86:$D$93,3,FALSE)*G6,IF(D6="repostería",VLOOKUP(D6,$B$86:$D$93,3,FALSE)*G6,""))))))))</f>
        <v>17</v>
      </c>
      <c r="L6" s="89">
        <f t="shared" ref="L6:L69" si="4">SUM(J6:K6)</f>
        <v>340</v>
      </c>
    </row>
    <row r="7" spans="1:12" x14ac:dyDescent="0.2">
      <c r="A7" s="1">
        <v>24</v>
      </c>
      <c r="B7" s="2" t="s">
        <v>86</v>
      </c>
      <c r="C7" s="2" t="s">
        <v>87</v>
      </c>
      <c r="D7" s="2" t="s">
        <v>2</v>
      </c>
      <c r="E7" s="2" t="s">
        <v>88</v>
      </c>
      <c r="F7" s="4">
        <v>4.5</v>
      </c>
      <c r="G7" s="3">
        <v>50</v>
      </c>
      <c r="H7" s="3">
        <f t="shared" si="0"/>
        <v>10</v>
      </c>
      <c r="I7" s="87" t="str">
        <f t="shared" si="1"/>
        <v/>
      </c>
      <c r="J7" s="88">
        <f t="shared" si="2"/>
        <v>225</v>
      </c>
      <c r="K7" s="89">
        <f t="shared" si="3"/>
        <v>50</v>
      </c>
      <c r="L7" s="89">
        <f t="shared" si="4"/>
        <v>275</v>
      </c>
    </row>
    <row r="8" spans="1:12" x14ac:dyDescent="0.2">
      <c r="A8" s="1">
        <v>34</v>
      </c>
      <c r="B8" s="2" t="s">
        <v>89</v>
      </c>
      <c r="C8" s="2" t="s">
        <v>90</v>
      </c>
      <c r="D8" s="2" t="s">
        <v>2</v>
      </c>
      <c r="E8" s="2" t="s">
        <v>85</v>
      </c>
      <c r="F8" s="4">
        <v>14</v>
      </c>
      <c r="G8" s="3">
        <v>111</v>
      </c>
      <c r="H8" s="3">
        <f t="shared" si="0"/>
        <v>10</v>
      </c>
      <c r="I8" s="87" t="str">
        <f t="shared" si="1"/>
        <v/>
      </c>
      <c r="J8" s="88">
        <f t="shared" si="2"/>
        <v>1554</v>
      </c>
      <c r="K8" s="89">
        <f t="shared" si="3"/>
        <v>111</v>
      </c>
      <c r="L8" s="89">
        <f t="shared" si="4"/>
        <v>1665</v>
      </c>
    </row>
    <row r="9" spans="1:12" x14ac:dyDescent="0.2">
      <c r="A9" s="1">
        <v>35</v>
      </c>
      <c r="B9" s="2" t="s">
        <v>91</v>
      </c>
      <c r="C9" s="2" t="s">
        <v>90</v>
      </c>
      <c r="D9" s="2" t="s">
        <v>2</v>
      </c>
      <c r="E9" s="2" t="s">
        <v>85</v>
      </c>
      <c r="F9" s="4">
        <v>18</v>
      </c>
      <c r="G9" s="3">
        <v>20</v>
      </c>
      <c r="H9" s="3">
        <f t="shared" si="0"/>
        <v>10</v>
      </c>
      <c r="I9" s="87" t="str">
        <f t="shared" si="1"/>
        <v/>
      </c>
      <c r="J9" s="88">
        <f t="shared" si="2"/>
        <v>360</v>
      </c>
      <c r="K9" s="89">
        <f t="shared" si="3"/>
        <v>20</v>
      </c>
      <c r="L9" s="89">
        <f t="shared" si="4"/>
        <v>380</v>
      </c>
    </row>
    <row r="10" spans="1:12" x14ac:dyDescent="0.2">
      <c r="A10" s="1">
        <v>38</v>
      </c>
      <c r="B10" s="2" t="s">
        <v>92</v>
      </c>
      <c r="C10" s="2" t="s">
        <v>93</v>
      </c>
      <c r="D10" s="2" t="s">
        <v>2</v>
      </c>
      <c r="E10" s="2" t="s">
        <v>94</v>
      </c>
      <c r="F10" s="4">
        <v>263.5</v>
      </c>
      <c r="G10" s="3">
        <v>17</v>
      </c>
      <c r="H10" s="3">
        <f t="shared" si="0"/>
        <v>10</v>
      </c>
      <c r="I10" s="87" t="str">
        <f t="shared" si="1"/>
        <v/>
      </c>
      <c r="J10" s="88">
        <f t="shared" si="2"/>
        <v>4479.5</v>
      </c>
      <c r="K10" s="89">
        <f t="shared" si="3"/>
        <v>17</v>
      </c>
      <c r="L10" s="89">
        <f t="shared" si="4"/>
        <v>4496.5</v>
      </c>
    </row>
    <row r="11" spans="1:12" x14ac:dyDescent="0.2">
      <c r="A11" s="1">
        <v>39</v>
      </c>
      <c r="B11" s="2" t="s">
        <v>95</v>
      </c>
      <c r="C11" s="2" t="s">
        <v>93</v>
      </c>
      <c r="D11" s="2" t="s">
        <v>2</v>
      </c>
      <c r="E11" s="2" t="s">
        <v>96</v>
      </c>
      <c r="F11" s="4">
        <v>18</v>
      </c>
      <c r="G11" s="3">
        <v>69</v>
      </c>
      <c r="H11" s="3">
        <f t="shared" si="0"/>
        <v>10</v>
      </c>
      <c r="I11" s="87" t="str">
        <f t="shared" si="1"/>
        <v/>
      </c>
      <c r="J11" s="88">
        <f t="shared" si="2"/>
        <v>1242</v>
      </c>
      <c r="K11" s="89">
        <f t="shared" si="3"/>
        <v>69</v>
      </c>
      <c r="L11" s="89">
        <f t="shared" si="4"/>
        <v>1311</v>
      </c>
    </row>
    <row r="12" spans="1:12" x14ac:dyDescent="0.2">
      <c r="A12" s="1">
        <v>43</v>
      </c>
      <c r="B12" s="2" t="s">
        <v>97</v>
      </c>
      <c r="C12" s="2" t="s">
        <v>98</v>
      </c>
      <c r="D12" s="2" t="s">
        <v>2</v>
      </c>
      <c r="E12" s="2" t="s">
        <v>99</v>
      </c>
      <c r="F12" s="4">
        <v>46</v>
      </c>
      <c r="G12" s="3">
        <v>17</v>
      </c>
      <c r="H12" s="3">
        <f t="shared" si="0"/>
        <v>10</v>
      </c>
      <c r="I12" s="87" t="str">
        <f t="shared" si="1"/>
        <v/>
      </c>
      <c r="J12" s="88">
        <f t="shared" si="2"/>
        <v>782</v>
      </c>
      <c r="K12" s="89">
        <f t="shared" si="3"/>
        <v>17</v>
      </c>
      <c r="L12" s="89">
        <f t="shared" si="4"/>
        <v>799</v>
      </c>
    </row>
    <row r="13" spans="1:12" x14ac:dyDescent="0.2">
      <c r="A13" s="1">
        <v>67</v>
      </c>
      <c r="B13" s="2" t="s">
        <v>100</v>
      </c>
      <c r="C13" s="2" t="s">
        <v>90</v>
      </c>
      <c r="D13" s="2" t="s">
        <v>2</v>
      </c>
      <c r="E13" s="2" t="s">
        <v>85</v>
      </c>
      <c r="F13" s="4">
        <v>14</v>
      </c>
      <c r="G13" s="3">
        <v>52</v>
      </c>
      <c r="H13" s="3">
        <f t="shared" si="0"/>
        <v>10</v>
      </c>
      <c r="I13" s="87" t="str">
        <f t="shared" si="1"/>
        <v/>
      </c>
      <c r="J13" s="88">
        <f t="shared" si="2"/>
        <v>728</v>
      </c>
      <c r="K13" s="89">
        <f t="shared" si="3"/>
        <v>52</v>
      </c>
      <c r="L13" s="89">
        <f t="shared" si="4"/>
        <v>780</v>
      </c>
    </row>
    <row r="14" spans="1:12" x14ac:dyDescent="0.2">
      <c r="A14" s="1">
        <v>70</v>
      </c>
      <c r="B14" s="2" t="s">
        <v>101</v>
      </c>
      <c r="C14" s="2" t="s">
        <v>102</v>
      </c>
      <c r="D14" s="2" t="s">
        <v>2</v>
      </c>
      <c r="E14" s="2" t="s">
        <v>103</v>
      </c>
      <c r="F14" s="4">
        <v>15</v>
      </c>
      <c r="G14" s="3">
        <v>15</v>
      </c>
      <c r="H14" s="3">
        <f t="shared" si="0"/>
        <v>10</v>
      </c>
      <c r="I14" s="87" t="str">
        <f t="shared" si="1"/>
        <v/>
      </c>
      <c r="J14" s="88">
        <f t="shared" si="2"/>
        <v>225</v>
      </c>
      <c r="K14" s="89">
        <f t="shared" si="3"/>
        <v>15</v>
      </c>
      <c r="L14" s="89">
        <f t="shared" si="4"/>
        <v>240</v>
      </c>
    </row>
    <row r="15" spans="1:12" x14ac:dyDescent="0.2">
      <c r="A15" s="1">
        <v>75</v>
      </c>
      <c r="B15" s="2" t="s">
        <v>104</v>
      </c>
      <c r="C15" s="2" t="s">
        <v>105</v>
      </c>
      <c r="D15" s="2" t="s">
        <v>2</v>
      </c>
      <c r="E15" s="2" t="s">
        <v>106</v>
      </c>
      <c r="F15" s="4">
        <v>7.75</v>
      </c>
      <c r="G15" s="3">
        <v>125</v>
      </c>
      <c r="H15" s="3">
        <f t="shared" si="0"/>
        <v>10</v>
      </c>
      <c r="I15" s="87" t="str">
        <f t="shared" si="1"/>
        <v/>
      </c>
      <c r="J15" s="88">
        <f t="shared" si="2"/>
        <v>968.75</v>
      </c>
      <c r="K15" s="89">
        <f t="shared" si="3"/>
        <v>125</v>
      </c>
      <c r="L15" s="89">
        <f t="shared" si="4"/>
        <v>1093.75</v>
      </c>
    </row>
    <row r="16" spans="1:12" x14ac:dyDescent="0.2">
      <c r="A16" s="1">
        <v>76</v>
      </c>
      <c r="B16" s="2" t="s">
        <v>107</v>
      </c>
      <c r="C16" s="2" t="s">
        <v>108</v>
      </c>
      <c r="D16" s="2" t="s">
        <v>2</v>
      </c>
      <c r="E16" s="2" t="s">
        <v>109</v>
      </c>
      <c r="F16" s="4">
        <v>18</v>
      </c>
      <c r="G16" s="3">
        <v>57</v>
      </c>
      <c r="H16" s="3">
        <f t="shared" si="0"/>
        <v>10</v>
      </c>
      <c r="I16" s="87" t="str">
        <f t="shared" si="1"/>
        <v/>
      </c>
      <c r="J16" s="88">
        <f t="shared" si="2"/>
        <v>1026</v>
      </c>
      <c r="K16" s="89">
        <f t="shared" si="3"/>
        <v>57</v>
      </c>
      <c r="L16" s="89">
        <f t="shared" si="4"/>
        <v>1083</v>
      </c>
    </row>
    <row r="17" spans="1:14" x14ac:dyDescent="0.2">
      <c r="A17" s="1">
        <v>9</v>
      </c>
      <c r="B17" s="2" t="s">
        <v>110</v>
      </c>
      <c r="C17" s="2" t="s">
        <v>111</v>
      </c>
      <c r="D17" s="2" t="s">
        <v>112</v>
      </c>
      <c r="E17" s="2" t="s">
        <v>113</v>
      </c>
      <c r="F17" s="4">
        <v>97</v>
      </c>
      <c r="G17" s="3">
        <v>29</v>
      </c>
      <c r="H17" s="3">
        <f t="shared" si="0"/>
        <v>20</v>
      </c>
      <c r="I17" s="87" t="str">
        <f t="shared" si="1"/>
        <v/>
      </c>
      <c r="J17" s="88">
        <f t="shared" si="2"/>
        <v>2813</v>
      </c>
      <c r="K17" s="89">
        <f t="shared" si="3"/>
        <v>145</v>
      </c>
      <c r="L17" s="89">
        <f t="shared" si="4"/>
        <v>2958</v>
      </c>
    </row>
    <row r="18" spans="1:14" x14ac:dyDescent="0.2">
      <c r="A18" s="1">
        <v>17</v>
      </c>
      <c r="B18" s="2" t="s">
        <v>114</v>
      </c>
      <c r="C18" s="2" t="s">
        <v>102</v>
      </c>
      <c r="D18" s="2" t="s">
        <v>112</v>
      </c>
      <c r="E18" s="2" t="s">
        <v>115</v>
      </c>
      <c r="F18" s="4">
        <v>39</v>
      </c>
      <c r="G18" s="3">
        <v>0</v>
      </c>
      <c r="H18" s="3">
        <f t="shared" si="0"/>
        <v>20</v>
      </c>
      <c r="I18" s="87">
        <f t="shared" si="1"/>
        <v>60</v>
      </c>
      <c r="J18" s="88">
        <f t="shared" si="2"/>
        <v>0</v>
      </c>
      <c r="K18" s="89">
        <f t="shared" si="3"/>
        <v>0</v>
      </c>
      <c r="L18" s="89">
        <f t="shared" si="4"/>
        <v>0</v>
      </c>
    </row>
    <row r="19" spans="1:14" x14ac:dyDescent="0.2">
      <c r="A19" s="1">
        <v>29</v>
      </c>
      <c r="B19" s="2" t="s">
        <v>116</v>
      </c>
      <c r="C19" s="2" t="s">
        <v>105</v>
      </c>
      <c r="D19" s="2" t="s">
        <v>112</v>
      </c>
      <c r="E19" s="2" t="s">
        <v>117</v>
      </c>
      <c r="F19" s="4">
        <v>123.79</v>
      </c>
      <c r="G19" s="3">
        <v>0</v>
      </c>
      <c r="H19" s="3">
        <f t="shared" si="0"/>
        <v>20</v>
      </c>
      <c r="I19" s="87">
        <f t="shared" si="1"/>
        <v>60</v>
      </c>
      <c r="J19" s="88">
        <f t="shared" si="2"/>
        <v>0</v>
      </c>
      <c r="K19" s="89">
        <f t="shared" si="3"/>
        <v>0</v>
      </c>
      <c r="L19" s="89">
        <f t="shared" si="4"/>
        <v>0</v>
      </c>
    </row>
    <row r="20" spans="1:14" x14ac:dyDescent="0.2">
      <c r="A20" s="1">
        <v>53</v>
      </c>
      <c r="B20" s="2" t="s">
        <v>118</v>
      </c>
      <c r="C20" s="2" t="s">
        <v>119</v>
      </c>
      <c r="D20" s="2" t="s">
        <v>112</v>
      </c>
      <c r="E20" s="2" t="s">
        <v>120</v>
      </c>
      <c r="F20" s="4">
        <v>32.799999999999997</v>
      </c>
      <c r="G20" s="3">
        <v>0</v>
      </c>
      <c r="H20" s="3">
        <f t="shared" si="0"/>
        <v>20</v>
      </c>
      <c r="I20" s="87">
        <f t="shared" si="1"/>
        <v>60</v>
      </c>
      <c r="J20" s="88">
        <f t="shared" si="2"/>
        <v>0</v>
      </c>
      <c r="K20" s="89">
        <f t="shared" si="3"/>
        <v>0</v>
      </c>
      <c r="L20" s="89">
        <f t="shared" si="4"/>
        <v>0</v>
      </c>
    </row>
    <row r="21" spans="1:14" x14ac:dyDescent="0.2">
      <c r="A21" s="1">
        <v>54</v>
      </c>
      <c r="B21" s="2" t="s">
        <v>121</v>
      </c>
      <c r="C21" s="2" t="s">
        <v>122</v>
      </c>
      <c r="D21" s="2" t="s">
        <v>112</v>
      </c>
      <c r="E21" s="2" t="s">
        <v>123</v>
      </c>
      <c r="F21" s="4">
        <v>7.45</v>
      </c>
      <c r="G21" s="3">
        <v>21</v>
      </c>
      <c r="H21" s="3">
        <f t="shared" si="0"/>
        <v>20</v>
      </c>
      <c r="I21" s="87" t="str">
        <f t="shared" si="1"/>
        <v/>
      </c>
      <c r="J21" s="88">
        <f t="shared" si="2"/>
        <v>156.45000000000002</v>
      </c>
      <c r="K21" s="89">
        <f t="shared" si="3"/>
        <v>105</v>
      </c>
      <c r="L21" s="89">
        <f t="shared" si="4"/>
        <v>261.45000000000005</v>
      </c>
    </row>
    <row r="22" spans="1:14" x14ac:dyDescent="0.2">
      <c r="A22" s="1">
        <v>55</v>
      </c>
      <c r="B22" s="2" t="s">
        <v>124</v>
      </c>
      <c r="C22" s="2" t="s">
        <v>122</v>
      </c>
      <c r="D22" s="2" t="s">
        <v>112</v>
      </c>
      <c r="E22" s="2" t="s">
        <v>125</v>
      </c>
      <c r="F22" s="4">
        <v>24</v>
      </c>
      <c r="G22" s="3">
        <v>115</v>
      </c>
      <c r="H22" s="3">
        <f t="shared" si="0"/>
        <v>20</v>
      </c>
      <c r="I22" s="87" t="str">
        <f t="shared" si="1"/>
        <v/>
      </c>
      <c r="J22" s="88">
        <f t="shared" si="2"/>
        <v>2760</v>
      </c>
      <c r="K22" s="89">
        <f t="shared" si="3"/>
        <v>575</v>
      </c>
      <c r="L22" s="89">
        <f t="shared" si="4"/>
        <v>3335</v>
      </c>
    </row>
    <row r="23" spans="1:14" x14ac:dyDescent="0.2">
      <c r="A23" s="1">
        <v>3</v>
      </c>
      <c r="B23" s="2" t="s">
        <v>126</v>
      </c>
      <c r="C23" s="2" t="s">
        <v>82</v>
      </c>
      <c r="D23" s="2" t="s">
        <v>127</v>
      </c>
      <c r="E23" s="2" t="s">
        <v>128</v>
      </c>
      <c r="F23" s="4">
        <v>10</v>
      </c>
      <c r="G23" s="3">
        <v>13</v>
      </c>
      <c r="H23" s="3">
        <f t="shared" si="0"/>
        <v>15</v>
      </c>
      <c r="I23" s="87">
        <f t="shared" si="1"/>
        <v>214.5</v>
      </c>
      <c r="J23" s="88">
        <f t="shared" si="2"/>
        <v>130</v>
      </c>
      <c r="K23" s="89">
        <f t="shared" si="3"/>
        <v>13</v>
      </c>
      <c r="L23" s="89">
        <f t="shared" si="4"/>
        <v>143</v>
      </c>
      <c r="N23" s="81"/>
    </row>
    <row r="24" spans="1:14" x14ac:dyDescent="0.2">
      <c r="A24" s="1">
        <v>4</v>
      </c>
      <c r="B24" s="2" t="s">
        <v>129</v>
      </c>
      <c r="C24" s="2" t="s">
        <v>130</v>
      </c>
      <c r="D24" s="2" t="s">
        <v>127</v>
      </c>
      <c r="E24" s="2" t="s">
        <v>131</v>
      </c>
      <c r="F24" s="4">
        <v>22</v>
      </c>
      <c r="G24" s="3">
        <v>53</v>
      </c>
      <c r="H24" s="3">
        <f t="shared" si="0"/>
        <v>15</v>
      </c>
      <c r="I24" s="87" t="str">
        <f t="shared" si="1"/>
        <v/>
      </c>
      <c r="J24" s="88">
        <f t="shared" si="2"/>
        <v>1166</v>
      </c>
      <c r="K24" s="89">
        <f t="shared" si="3"/>
        <v>53</v>
      </c>
      <c r="L24" s="89">
        <f t="shared" si="4"/>
        <v>1219</v>
      </c>
    </row>
    <row r="25" spans="1:14" x14ac:dyDescent="0.2">
      <c r="A25" s="1">
        <v>5</v>
      </c>
      <c r="B25" s="2" t="s">
        <v>132</v>
      </c>
      <c r="C25" s="2" t="s">
        <v>130</v>
      </c>
      <c r="D25" s="2" t="s">
        <v>127</v>
      </c>
      <c r="E25" s="2" t="s">
        <v>133</v>
      </c>
      <c r="F25" s="4">
        <v>21.35</v>
      </c>
      <c r="G25" s="3">
        <v>0</v>
      </c>
      <c r="H25" s="3">
        <f t="shared" si="0"/>
        <v>15</v>
      </c>
      <c r="I25" s="87">
        <f t="shared" si="1"/>
        <v>45</v>
      </c>
      <c r="J25" s="88">
        <f t="shared" si="2"/>
        <v>0</v>
      </c>
      <c r="K25" s="89">
        <f t="shared" si="3"/>
        <v>0</v>
      </c>
      <c r="L25" s="89">
        <f t="shared" si="4"/>
        <v>0</v>
      </c>
      <c r="N25" s="81"/>
    </row>
    <row r="26" spans="1:14" x14ac:dyDescent="0.2">
      <c r="A26" s="1">
        <v>6</v>
      </c>
      <c r="B26" s="2" t="s">
        <v>134</v>
      </c>
      <c r="C26" s="2" t="s">
        <v>135</v>
      </c>
      <c r="D26" s="2" t="s">
        <v>127</v>
      </c>
      <c r="E26" s="2" t="s">
        <v>136</v>
      </c>
      <c r="F26" s="4">
        <v>25</v>
      </c>
      <c r="G26" s="3">
        <v>120</v>
      </c>
      <c r="H26" s="3">
        <f t="shared" si="0"/>
        <v>15</v>
      </c>
      <c r="I26" s="87" t="str">
        <f t="shared" si="1"/>
        <v/>
      </c>
      <c r="J26" s="88">
        <f t="shared" si="2"/>
        <v>3000</v>
      </c>
      <c r="K26" s="89">
        <f t="shared" si="3"/>
        <v>120</v>
      </c>
      <c r="L26" s="89">
        <f t="shared" si="4"/>
        <v>3120</v>
      </c>
    </row>
    <row r="27" spans="1:14" x14ac:dyDescent="0.2">
      <c r="A27" s="1">
        <v>8</v>
      </c>
      <c r="B27" s="2" t="s">
        <v>137</v>
      </c>
      <c r="C27" s="2" t="s">
        <v>135</v>
      </c>
      <c r="D27" s="2" t="s">
        <v>127</v>
      </c>
      <c r="E27" s="2" t="s">
        <v>138</v>
      </c>
      <c r="F27" s="4">
        <v>40</v>
      </c>
      <c r="G27" s="3">
        <v>6</v>
      </c>
      <c r="H27" s="3">
        <f t="shared" si="0"/>
        <v>15</v>
      </c>
      <c r="I27" s="87">
        <f t="shared" si="1"/>
        <v>99</v>
      </c>
      <c r="J27" s="88">
        <f t="shared" si="2"/>
        <v>240</v>
      </c>
      <c r="K27" s="89">
        <f t="shared" si="3"/>
        <v>6</v>
      </c>
      <c r="L27" s="89">
        <f t="shared" si="4"/>
        <v>246</v>
      </c>
    </row>
    <row r="28" spans="1:14" x14ac:dyDescent="0.2">
      <c r="A28" s="1">
        <v>15</v>
      </c>
      <c r="B28" s="2" t="s">
        <v>139</v>
      </c>
      <c r="C28" s="2" t="s">
        <v>140</v>
      </c>
      <c r="D28" s="2" t="s">
        <v>127</v>
      </c>
      <c r="E28" s="2" t="s">
        <v>141</v>
      </c>
      <c r="F28" s="4">
        <v>15.5</v>
      </c>
      <c r="G28" s="3">
        <v>39</v>
      </c>
      <c r="H28" s="3">
        <f t="shared" si="0"/>
        <v>15</v>
      </c>
      <c r="I28" s="87" t="str">
        <f t="shared" si="1"/>
        <v/>
      </c>
      <c r="J28" s="88">
        <f t="shared" si="2"/>
        <v>604.5</v>
      </c>
      <c r="K28" s="89">
        <f t="shared" si="3"/>
        <v>39</v>
      </c>
      <c r="L28" s="89">
        <f t="shared" si="4"/>
        <v>643.5</v>
      </c>
    </row>
    <row r="29" spans="1:14" x14ac:dyDescent="0.2">
      <c r="A29" s="1">
        <v>44</v>
      </c>
      <c r="B29" s="2" t="s">
        <v>142</v>
      </c>
      <c r="C29" s="2" t="s">
        <v>98</v>
      </c>
      <c r="D29" s="2" t="s">
        <v>127</v>
      </c>
      <c r="E29" s="2" t="s">
        <v>143</v>
      </c>
      <c r="F29" s="4">
        <v>19.45</v>
      </c>
      <c r="G29" s="3">
        <v>27</v>
      </c>
      <c r="H29" s="3">
        <f t="shared" si="0"/>
        <v>15</v>
      </c>
      <c r="I29" s="87" t="str">
        <f t="shared" si="1"/>
        <v/>
      </c>
      <c r="J29" s="88">
        <f t="shared" si="2"/>
        <v>525.15</v>
      </c>
      <c r="K29" s="89">
        <f t="shared" si="3"/>
        <v>27</v>
      </c>
      <c r="L29" s="89">
        <f t="shared" si="4"/>
        <v>552.15</v>
      </c>
    </row>
    <row r="30" spans="1:14" x14ac:dyDescent="0.2">
      <c r="A30" s="1">
        <v>61</v>
      </c>
      <c r="B30" s="2" t="s">
        <v>144</v>
      </c>
      <c r="C30" s="2" t="s">
        <v>145</v>
      </c>
      <c r="D30" s="2" t="s">
        <v>127</v>
      </c>
      <c r="E30" s="2" t="s">
        <v>146</v>
      </c>
      <c r="F30" s="4">
        <v>28.5</v>
      </c>
      <c r="G30" s="3">
        <v>113</v>
      </c>
      <c r="H30" s="3">
        <f t="shared" si="0"/>
        <v>15</v>
      </c>
      <c r="I30" s="87" t="str">
        <f t="shared" si="1"/>
        <v/>
      </c>
      <c r="J30" s="88">
        <f t="shared" si="2"/>
        <v>3220.5</v>
      </c>
      <c r="K30" s="89">
        <f t="shared" si="3"/>
        <v>113</v>
      </c>
      <c r="L30" s="89">
        <f t="shared" si="4"/>
        <v>3333.5</v>
      </c>
    </row>
    <row r="31" spans="1:14" x14ac:dyDescent="0.2">
      <c r="A31" s="1">
        <v>63</v>
      </c>
      <c r="B31" s="2" t="s">
        <v>147</v>
      </c>
      <c r="C31" s="2" t="s">
        <v>102</v>
      </c>
      <c r="D31" s="2" t="s">
        <v>127</v>
      </c>
      <c r="E31" s="2" t="s">
        <v>148</v>
      </c>
      <c r="F31" s="4">
        <v>43.9</v>
      </c>
      <c r="G31" s="3">
        <v>24</v>
      </c>
      <c r="H31" s="3">
        <f t="shared" si="0"/>
        <v>15</v>
      </c>
      <c r="I31" s="87" t="str">
        <f t="shared" si="1"/>
        <v/>
      </c>
      <c r="J31" s="88">
        <f t="shared" si="2"/>
        <v>1053.5999999999999</v>
      </c>
      <c r="K31" s="89">
        <f t="shared" si="3"/>
        <v>24</v>
      </c>
      <c r="L31" s="89">
        <f t="shared" si="4"/>
        <v>1077.5999999999999</v>
      </c>
    </row>
    <row r="32" spans="1:14" x14ac:dyDescent="0.2">
      <c r="A32" s="1">
        <v>65</v>
      </c>
      <c r="B32" s="2" t="s">
        <v>149</v>
      </c>
      <c r="C32" s="2" t="s">
        <v>130</v>
      </c>
      <c r="D32" s="2" t="s">
        <v>127</v>
      </c>
      <c r="E32" s="2" t="s">
        <v>150</v>
      </c>
      <c r="F32" s="4">
        <v>21.05</v>
      </c>
      <c r="G32" s="3">
        <v>76</v>
      </c>
      <c r="H32" s="3">
        <f t="shared" si="0"/>
        <v>15</v>
      </c>
      <c r="I32" s="87" t="str">
        <f t="shared" si="1"/>
        <v/>
      </c>
      <c r="J32" s="88">
        <f t="shared" si="2"/>
        <v>1599.8</v>
      </c>
      <c r="K32" s="89">
        <f t="shared" si="3"/>
        <v>76</v>
      </c>
      <c r="L32" s="89">
        <f t="shared" si="4"/>
        <v>1675.8</v>
      </c>
    </row>
    <row r="33" spans="1:12" x14ac:dyDescent="0.2">
      <c r="A33" s="1">
        <v>66</v>
      </c>
      <c r="B33" s="2" t="s">
        <v>151</v>
      </c>
      <c r="C33" s="2" t="s">
        <v>130</v>
      </c>
      <c r="D33" s="2" t="s">
        <v>127</v>
      </c>
      <c r="E33" s="2" t="s">
        <v>152</v>
      </c>
      <c r="F33" s="4">
        <v>17</v>
      </c>
      <c r="G33" s="3">
        <v>4</v>
      </c>
      <c r="H33" s="3">
        <f t="shared" si="0"/>
        <v>15</v>
      </c>
      <c r="I33" s="87">
        <f t="shared" si="1"/>
        <v>66</v>
      </c>
      <c r="J33" s="88">
        <f t="shared" si="2"/>
        <v>68</v>
      </c>
      <c r="K33" s="89">
        <f t="shared" si="3"/>
        <v>4</v>
      </c>
      <c r="L33" s="89">
        <f t="shared" si="4"/>
        <v>72</v>
      </c>
    </row>
    <row r="34" spans="1:12" x14ac:dyDescent="0.2">
      <c r="A34" s="1">
        <v>77</v>
      </c>
      <c r="B34" s="2" t="s">
        <v>153</v>
      </c>
      <c r="C34" s="2" t="s">
        <v>105</v>
      </c>
      <c r="D34" s="2" t="s">
        <v>127</v>
      </c>
      <c r="E34" s="2" t="s">
        <v>154</v>
      </c>
      <c r="F34" s="4">
        <v>13</v>
      </c>
      <c r="G34" s="3">
        <v>32</v>
      </c>
      <c r="H34" s="3">
        <f t="shared" si="0"/>
        <v>15</v>
      </c>
      <c r="I34" s="87" t="str">
        <f t="shared" si="1"/>
        <v/>
      </c>
      <c r="J34" s="88">
        <f t="shared" si="2"/>
        <v>416</v>
      </c>
      <c r="K34" s="89">
        <f t="shared" si="3"/>
        <v>32</v>
      </c>
      <c r="L34" s="89">
        <f t="shared" si="4"/>
        <v>448</v>
      </c>
    </row>
    <row r="35" spans="1:12" x14ac:dyDescent="0.2">
      <c r="A35" s="1">
        <v>7</v>
      </c>
      <c r="B35" s="2" t="s">
        <v>155</v>
      </c>
      <c r="C35" s="2" t="s">
        <v>135</v>
      </c>
      <c r="D35" s="2" t="s">
        <v>156</v>
      </c>
      <c r="E35" s="2" t="s">
        <v>157</v>
      </c>
      <c r="F35" s="4">
        <v>30</v>
      </c>
      <c r="G35" s="3">
        <v>15</v>
      </c>
      <c r="H35" s="3">
        <f t="shared" si="0"/>
        <v>10</v>
      </c>
      <c r="I35" s="87" t="str">
        <f t="shared" si="1"/>
        <v/>
      </c>
      <c r="J35" s="88">
        <f t="shared" si="2"/>
        <v>450</v>
      </c>
      <c r="K35" s="89">
        <f t="shared" si="3"/>
        <v>75</v>
      </c>
      <c r="L35" s="89">
        <f t="shared" si="4"/>
        <v>525</v>
      </c>
    </row>
    <row r="36" spans="1:12" x14ac:dyDescent="0.2">
      <c r="A36" s="1">
        <v>14</v>
      </c>
      <c r="B36" s="2" t="s">
        <v>158</v>
      </c>
      <c r="C36" s="2" t="s">
        <v>140</v>
      </c>
      <c r="D36" s="2" t="s">
        <v>156</v>
      </c>
      <c r="E36" s="2" t="s">
        <v>159</v>
      </c>
      <c r="F36" s="4">
        <v>23.25</v>
      </c>
      <c r="G36" s="3">
        <v>35</v>
      </c>
      <c r="H36" s="3">
        <f t="shared" si="0"/>
        <v>10</v>
      </c>
      <c r="I36" s="87" t="str">
        <f t="shared" si="1"/>
        <v/>
      </c>
      <c r="J36" s="88">
        <f t="shared" si="2"/>
        <v>813.75</v>
      </c>
      <c r="K36" s="89">
        <f t="shared" si="3"/>
        <v>175</v>
      </c>
      <c r="L36" s="89">
        <f t="shared" si="4"/>
        <v>988.75</v>
      </c>
    </row>
    <row r="37" spans="1:12" x14ac:dyDescent="0.2">
      <c r="A37" s="1">
        <v>28</v>
      </c>
      <c r="B37" s="2" t="s">
        <v>160</v>
      </c>
      <c r="C37" s="2" t="s">
        <v>105</v>
      </c>
      <c r="D37" s="2" t="s">
        <v>156</v>
      </c>
      <c r="E37" s="2" t="s">
        <v>161</v>
      </c>
      <c r="F37" s="4">
        <v>45.6</v>
      </c>
      <c r="G37" s="3">
        <v>26</v>
      </c>
      <c r="H37" s="3">
        <f t="shared" si="0"/>
        <v>10</v>
      </c>
      <c r="I37" s="87" t="str">
        <f t="shared" si="1"/>
        <v/>
      </c>
      <c r="J37" s="88">
        <f t="shared" si="2"/>
        <v>1185.6000000000001</v>
      </c>
      <c r="K37" s="89">
        <f t="shared" si="3"/>
        <v>130</v>
      </c>
      <c r="L37" s="89">
        <f t="shared" si="4"/>
        <v>1315.6000000000001</v>
      </c>
    </row>
    <row r="38" spans="1:12" x14ac:dyDescent="0.2">
      <c r="A38" s="1">
        <v>51</v>
      </c>
      <c r="B38" s="2" t="s">
        <v>162</v>
      </c>
      <c r="C38" s="2" t="s">
        <v>119</v>
      </c>
      <c r="D38" s="2" t="s">
        <v>156</v>
      </c>
      <c r="E38" s="2" t="s">
        <v>163</v>
      </c>
      <c r="F38" s="4">
        <v>53</v>
      </c>
      <c r="G38" s="3">
        <v>20</v>
      </c>
      <c r="H38" s="3">
        <f t="shared" si="0"/>
        <v>10</v>
      </c>
      <c r="I38" s="87" t="str">
        <f t="shared" si="1"/>
        <v/>
      </c>
      <c r="J38" s="88">
        <f t="shared" si="2"/>
        <v>1060</v>
      </c>
      <c r="K38" s="89">
        <f t="shared" si="3"/>
        <v>100</v>
      </c>
      <c r="L38" s="89">
        <f t="shared" si="4"/>
        <v>1160</v>
      </c>
    </row>
    <row r="39" spans="1:12" x14ac:dyDescent="0.2">
      <c r="A39" s="1">
        <v>74</v>
      </c>
      <c r="B39" s="2" t="s">
        <v>164</v>
      </c>
      <c r="C39" s="2" t="s">
        <v>111</v>
      </c>
      <c r="D39" s="2" t="s">
        <v>156</v>
      </c>
      <c r="E39" s="2" t="s">
        <v>165</v>
      </c>
      <c r="F39" s="4">
        <v>10</v>
      </c>
      <c r="G39" s="3">
        <v>4</v>
      </c>
      <c r="H39" s="3">
        <f t="shared" si="0"/>
        <v>10</v>
      </c>
      <c r="I39" s="87">
        <f t="shared" si="1"/>
        <v>44</v>
      </c>
      <c r="J39" s="88">
        <f t="shared" si="2"/>
        <v>40</v>
      </c>
      <c r="K39" s="89">
        <f t="shared" si="3"/>
        <v>20</v>
      </c>
      <c r="L39" s="89">
        <f t="shared" si="4"/>
        <v>60</v>
      </c>
    </row>
    <row r="40" spans="1:12" x14ac:dyDescent="0.2">
      <c r="A40" s="1">
        <v>22</v>
      </c>
      <c r="B40" s="2" t="s">
        <v>166</v>
      </c>
      <c r="C40" s="2" t="s">
        <v>167</v>
      </c>
      <c r="D40" s="2" t="s">
        <v>168</v>
      </c>
      <c r="E40" s="2" t="s">
        <v>169</v>
      </c>
      <c r="F40" s="4">
        <v>21</v>
      </c>
      <c r="G40" s="3">
        <v>104</v>
      </c>
      <c r="H40" s="3">
        <f t="shared" si="0"/>
        <v>5</v>
      </c>
      <c r="I40" s="87" t="str">
        <f t="shared" si="1"/>
        <v/>
      </c>
      <c r="J40" s="88">
        <f t="shared" si="2"/>
        <v>2184</v>
      </c>
      <c r="K40" s="89">
        <f t="shared" si="3"/>
        <v>312</v>
      </c>
      <c r="L40" s="89">
        <f t="shared" si="4"/>
        <v>2496</v>
      </c>
    </row>
    <row r="41" spans="1:12" x14ac:dyDescent="0.2">
      <c r="A41" s="1">
        <v>23</v>
      </c>
      <c r="B41" s="2" t="s">
        <v>170</v>
      </c>
      <c r="C41" s="2" t="s">
        <v>167</v>
      </c>
      <c r="D41" s="2" t="s">
        <v>168</v>
      </c>
      <c r="E41" s="2" t="s">
        <v>171</v>
      </c>
      <c r="F41" s="4">
        <v>9</v>
      </c>
      <c r="G41" s="3">
        <v>61</v>
      </c>
      <c r="H41" s="3">
        <f t="shared" si="0"/>
        <v>5</v>
      </c>
      <c r="I41" s="87" t="str">
        <f t="shared" si="1"/>
        <v/>
      </c>
      <c r="J41" s="88">
        <f t="shared" si="2"/>
        <v>549</v>
      </c>
      <c r="K41" s="89">
        <f t="shared" si="3"/>
        <v>183</v>
      </c>
      <c r="L41" s="89">
        <f t="shared" si="4"/>
        <v>732</v>
      </c>
    </row>
    <row r="42" spans="1:12" x14ac:dyDescent="0.2">
      <c r="A42" s="1">
        <v>42</v>
      </c>
      <c r="B42" s="2" t="s">
        <v>172</v>
      </c>
      <c r="C42" s="2" t="s">
        <v>98</v>
      </c>
      <c r="D42" s="2" t="s">
        <v>168</v>
      </c>
      <c r="E42" s="2" t="s">
        <v>173</v>
      </c>
      <c r="F42" s="4">
        <v>14</v>
      </c>
      <c r="G42" s="3">
        <v>26</v>
      </c>
      <c r="H42" s="3">
        <f t="shared" si="0"/>
        <v>5</v>
      </c>
      <c r="I42" s="87" t="str">
        <f t="shared" si="1"/>
        <v/>
      </c>
      <c r="J42" s="88">
        <f t="shared" si="2"/>
        <v>364</v>
      </c>
      <c r="K42" s="89">
        <f t="shared" si="3"/>
        <v>78</v>
      </c>
      <c r="L42" s="89">
        <f t="shared" si="4"/>
        <v>442</v>
      </c>
    </row>
    <row r="43" spans="1:12" x14ac:dyDescent="0.2">
      <c r="A43" s="1">
        <v>52</v>
      </c>
      <c r="B43" s="2" t="s">
        <v>174</v>
      </c>
      <c r="C43" s="2" t="s">
        <v>119</v>
      </c>
      <c r="D43" s="2" t="s">
        <v>168</v>
      </c>
      <c r="E43" s="2" t="s">
        <v>175</v>
      </c>
      <c r="F43" s="4">
        <v>7</v>
      </c>
      <c r="G43" s="3">
        <v>38</v>
      </c>
      <c r="H43" s="3">
        <f t="shared" si="0"/>
        <v>5</v>
      </c>
      <c r="I43" s="87" t="str">
        <f t="shared" si="1"/>
        <v/>
      </c>
      <c r="J43" s="88">
        <f t="shared" si="2"/>
        <v>266</v>
      </c>
      <c r="K43" s="89">
        <f t="shared" si="3"/>
        <v>114</v>
      </c>
      <c r="L43" s="89">
        <f t="shared" si="4"/>
        <v>380</v>
      </c>
    </row>
    <row r="44" spans="1:12" x14ac:dyDescent="0.2">
      <c r="A44" s="1">
        <v>56</v>
      </c>
      <c r="B44" s="2" t="s">
        <v>176</v>
      </c>
      <c r="C44" s="2" t="s">
        <v>177</v>
      </c>
      <c r="D44" s="2" t="s">
        <v>168</v>
      </c>
      <c r="E44" s="2" t="s">
        <v>178</v>
      </c>
      <c r="F44" s="4">
        <v>38</v>
      </c>
      <c r="G44" s="3">
        <v>21</v>
      </c>
      <c r="H44" s="3">
        <f t="shared" si="0"/>
        <v>5</v>
      </c>
      <c r="I44" s="87" t="str">
        <f t="shared" si="1"/>
        <v/>
      </c>
      <c r="J44" s="88">
        <f t="shared" si="2"/>
        <v>798</v>
      </c>
      <c r="K44" s="89">
        <f t="shared" si="3"/>
        <v>63</v>
      </c>
      <c r="L44" s="89">
        <f t="shared" si="4"/>
        <v>861</v>
      </c>
    </row>
    <row r="45" spans="1:12" x14ac:dyDescent="0.2">
      <c r="A45" s="1">
        <v>57</v>
      </c>
      <c r="B45" s="2" t="s">
        <v>179</v>
      </c>
      <c r="C45" s="2" t="s">
        <v>177</v>
      </c>
      <c r="D45" s="2" t="s">
        <v>168</v>
      </c>
      <c r="E45" s="2" t="s">
        <v>178</v>
      </c>
      <c r="F45" s="4">
        <v>19.5</v>
      </c>
      <c r="G45" s="3">
        <v>36</v>
      </c>
      <c r="H45" s="3">
        <f t="shared" si="0"/>
        <v>5</v>
      </c>
      <c r="I45" s="87" t="str">
        <f t="shared" si="1"/>
        <v/>
      </c>
      <c r="J45" s="88">
        <f t="shared" si="2"/>
        <v>702</v>
      </c>
      <c r="K45" s="89">
        <f t="shared" si="3"/>
        <v>108</v>
      </c>
      <c r="L45" s="89">
        <f t="shared" si="4"/>
        <v>810</v>
      </c>
    </row>
    <row r="46" spans="1:12" x14ac:dyDescent="0.2">
      <c r="A46" s="1">
        <v>64</v>
      </c>
      <c r="B46" s="2" t="s">
        <v>180</v>
      </c>
      <c r="C46" s="2" t="s">
        <v>105</v>
      </c>
      <c r="D46" s="2" t="s">
        <v>168</v>
      </c>
      <c r="E46" s="2" t="s">
        <v>181</v>
      </c>
      <c r="F46" s="4">
        <v>33.25</v>
      </c>
      <c r="G46" s="3">
        <v>22</v>
      </c>
      <c r="H46" s="3">
        <f t="shared" si="0"/>
        <v>5</v>
      </c>
      <c r="I46" s="87" t="str">
        <f t="shared" si="1"/>
        <v/>
      </c>
      <c r="J46" s="88">
        <f t="shared" si="2"/>
        <v>731.5</v>
      </c>
      <c r="K46" s="89">
        <f t="shared" si="3"/>
        <v>66</v>
      </c>
      <c r="L46" s="89">
        <f t="shared" si="4"/>
        <v>797.5</v>
      </c>
    </row>
    <row r="47" spans="1:12" x14ac:dyDescent="0.2">
      <c r="A47" s="1">
        <v>11</v>
      </c>
      <c r="B47" s="2" t="s">
        <v>182</v>
      </c>
      <c r="C47" s="2" t="s">
        <v>183</v>
      </c>
      <c r="D47" s="2" t="s">
        <v>184</v>
      </c>
      <c r="E47" s="2" t="s">
        <v>185</v>
      </c>
      <c r="F47" s="4">
        <v>21</v>
      </c>
      <c r="G47" s="3">
        <v>22</v>
      </c>
      <c r="H47" s="3">
        <f t="shared" si="0"/>
        <v>10</v>
      </c>
      <c r="I47" s="87" t="str">
        <f t="shared" si="1"/>
        <v/>
      </c>
      <c r="J47" s="88">
        <f t="shared" si="2"/>
        <v>462</v>
      </c>
      <c r="K47" s="89">
        <f t="shared" si="3"/>
        <v>110</v>
      </c>
      <c r="L47" s="89">
        <f t="shared" si="4"/>
        <v>572</v>
      </c>
    </row>
    <row r="48" spans="1:12" x14ac:dyDescent="0.2">
      <c r="A48" s="1">
        <v>12</v>
      </c>
      <c r="B48" s="2" t="s">
        <v>186</v>
      </c>
      <c r="C48" s="2" t="s">
        <v>183</v>
      </c>
      <c r="D48" s="2" t="s">
        <v>184</v>
      </c>
      <c r="E48" s="2" t="s">
        <v>187</v>
      </c>
      <c r="F48" s="4">
        <v>38</v>
      </c>
      <c r="G48" s="3">
        <v>86</v>
      </c>
      <c r="H48" s="3">
        <f t="shared" si="0"/>
        <v>10</v>
      </c>
      <c r="I48" s="87" t="str">
        <f t="shared" si="1"/>
        <v/>
      </c>
      <c r="J48" s="88">
        <f t="shared" si="2"/>
        <v>3268</v>
      </c>
      <c r="K48" s="89">
        <f t="shared" si="3"/>
        <v>430</v>
      </c>
      <c r="L48" s="89">
        <f t="shared" si="4"/>
        <v>3698</v>
      </c>
    </row>
    <row r="49" spans="1:12" x14ac:dyDescent="0.2">
      <c r="A49" s="1">
        <v>31</v>
      </c>
      <c r="B49" s="2" t="s">
        <v>188</v>
      </c>
      <c r="C49" s="2" t="s">
        <v>189</v>
      </c>
      <c r="D49" s="2" t="s">
        <v>184</v>
      </c>
      <c r="E49" s="2" t="s">
        <v>190</v>
      </c>
      <c r="F49" s="4">
        <v>12.5</v>
      </c>
      <c r="G49" s="3">
        <v>0</v>
      </c>
      <c r="H49" s="3">
        <f t="shared" si="0"/>
        <v>10</v>
      </c>
      <c r="I49" s="87">
        <f t="shared" si="1"/>
        <v>30</v>
      </c>
      <c r="J49" s="88">
        <f t="shared" si="2"/>
        <v>0</v>
      </c>
      <c r="K49" s="89">
        <f t="shared" si="3"/>
        <v>0</v>
      </c>
      <c r="L49" s="89">
        <f t="shared" si="4"/>
        <v>0</v>
      </c>
    </row>
    <row r="50" spans="1:12" x14ac:dyDescent="0.2">
      <c r="A50" s="1">
        <v>32</v>
      </c>
      <c r="B50" s="2" t="s">
        <v>191</v>
      </c>
      <c r="C50" s="2" t="s">
        <v>189</v>
      </c>
      <c r="D50" s="2" t="s">
        <v>184</v>
      </c>
      <c r="E50" s="2" t="s">
        <v>192</v>
      </c>
      <c r="F50" s="4">
        <v>32</v>
      </c>
      <c r="G50" s="3">
        <v>9</v>
      </c>
      <c r="H50" s="3">
        <f t="shared" si="0"/>
        <v>10</v>
      </c>
      <c r="I50" s="87">
        <f t="shared" si="1"/>
        <v>99</v>
      </c>
      <c r="J50" s="88">
        <f t="shared" si="2"/>
        <v>288</v>
      </c>
      <c r="K50" s="89">
        <f t="shared" si="3"/>
        <v>45</v>
      </c>
      <c r="L50" s="89">
        <f t="shared" si="4"/>
        <v>333</v>
      </c>
    </row>
    <row r="51" spans="1:12" x14ac:dyDescent="0.2">
      <c r="A51" s="1">
        <v>33</v>
      </c>
      <c r="B51" s="2" t="s">
        <v>193</v>
      </c>
      <c r="C51" s="2" t="s">
        <v>194</v>
      </c>
      <c r="D51" s="2" t="s">
        <v>184</v>
      </c>
      <c r="E51" s="2" t="s">
        <v>195</v>
      </c>
      <c r="F51" s="4">
        <v>2.5</v>
      </c>
      <c r="G51" s="3">
        <v>112</v>
      </c>
      <c r="H51" s="3">
        <f t="shared" si="0"/>
        <v>10</v>
      </c>
      <c r="I51" s="87" t="str">
        <f t="shared" si="1"/>
        <v/>
      </c>
      <c r="J51" s="88">
        <f t="shared" si="2"/>
        <v>280</v>
      </c>
      <c r="K51" s="89">
        <f t="shared" si="3"/>
        <v>560</v>
      </c>
      <c r="L51" s="89">
        <f t="shared" si="4"/>
        <v>840</v>
      </c>
    </row>
    <row r="52" spans="1:12" x14ac:dyDescent="0.2">
      <c r="A52" s="1">
        <v>59</v>
      </c>
      <c r="B52" s="2" t="s">
        <v>196</v>
      </c>
      <c r="C52" s="2" t="s">
        <v>197</v>
      </c>
      <c r="D52" s="2" t="s">
        <v>184</v>
      </c>
      <c r="E52" s="2" t="s">
        <v>165</v>
      </c>
      <c r="F52" s="4">
        <v>55</v>
      </c>
      <c r="G52" s="3">
        <v>79</v>
      </c>
      <c r="H52" s="3">
        <f t="shared" si="0"/>
        <v>10</v>
      </c>
      <c r="I52" s="87" t="str">
        <f t="shared" si="1"/>
        <v/>
      </c>
      <c r="J52" s="88">
        <f t="shared" si="2"/>
        <v>4345</v>
      </c>
      <c r="K52" s="89">
        <f t="shared" si="3"/>
        <v>395</v>
      </c>
      <c r="L52" s="89">
        <f t="shared" si="4"/>
        <v>4740</v>
      </c>
    </row>
    <row r="53" spans="1:12" x14ac:dyDescent="0.2">
      <c r="A53" s="1">
        <v>60</v>
      </c>
      <c r="B53" s="2" t="s">
        <v>198</v>
      </c>
      <c r="C53" s="2" t="s">
        <v>197</v>
      </c>
      <c r="D53" s="2" t="s">
        <v>184</v>
      </c>
      <c r="E53" s="2" t="s">
        <v>199</v>
      </c>
      <c r="F53" s="4">
        <v>34</v>
      </c>
      <c r="G53" s="3">
        <v>19</v>
      </c>
      <c r="H53" s="3">
        <f t="shared" si="0"/>
        <v>10</v>
      </c>
      <c r="I53" s="87" t="str">
        <f t="shared" si="1"/>
        <v/>
      </c>
      <c r="J53" s="88">
        <f t="shared" si="2"/>
        <v>646</v>
      </c>
      <c r="K53" s="89">
        <f t="shared" si="3"/>
        <v>95</v>
      </c>
      <c r="L53" s="89">
        <f t="shared" si="4"/>
        <v>741</v>
      </c>
    </row>
    <row r="54" spans="1:12" x14ac:dyDescent="0.2">
      <c r="A54" s="1">
        <v>69</v>
      </c>
      <c r="B54" s="2" t="s">
        <v>200</v>
      </c>
      <c r="C54" s="2" t="s">
        <v>194</v>
      </c>
      <c r="D54" s="2" t="s">
        <v>184</v>
      </c>
      <c r="E54" s="2" t="s">
        <v>201</v>
      </c>
      <c r="F54" s="4">
        <v>36</v>
      </c>
      <c r="G54" s="3">
        <v>26</v>
      </c>
      <c r="H54" s="3">
        <f t="shared" si="0"/>
        <v>10</v>
      </c>
      <c r="I54" s="87" t="str">
        <f t="shared" si="1"/>
        <v/>
      </c>
      <c r="J54" s="88">
        <f t="shared" si="2"/>
        <v>936</v>
      </c>
      <c r="K54" s="89">
        <f t="shared" si="3"/>
        <v>130</v>
      </c>
      <c r="L54" s="89">
        <f t="shared" si="4"/>
        <v>1066</v>
      </c>
    </row>
    <row r="55" spans="1:12" x14ac:dyDescent="0.2">
      <c r="A55" s="1">
        <v>71</v>
      </c>
      <c r="B55" s="2" t="s">
        <v>202</v>
      </c>
      <c r="C55" s="2" t="s">
        <v>194</v>
      </c>
      <c r="D55" s="2" t="s">
        <v>184</v>
      </c>
      <c r="E55" s="2" t="s">
        <v>187</v>
      </c>
      <c r="F55" s="4">
        <v>21.5</v>
      </c>
      <c r="G55" s="3">
        <v>26</v>
      </c>
      <c r="H55" s="3">
        <f t="shared" si="0"/>
        <v>10</v>
      </c>
      <c r="I55" s="87" t="str">
        <f t="shared" si="1"/>
        <v/>
      </c>
      <c r="J55" s="88">
        <f t="shared" si="2"/>
        <v>559</v>
      </c>
      <c r="K55" s="89">
        <f t="shared" si="3"/>
        <v>130</v>
      </c>
      <c r="L55" s="89">
        <f t="shared" si="4"/>
        <v>689</v>
      </c>
    </row>
    <row r="56" spans="1:12" x14ac:dyDescent="0.2">
      <c r="A56" s="1">
        <v>72</v>
      </c>
      <c r="B56" s="2" t="s">
        <v>203</v>
      </c>
      <c r="C56" s="2" t="s">
        <v>189</v>
      </c>
      <c r="D56" s="2" t="s">
        <v>184</v>
      </c>
      <c r="E56" s="2" t="s">
        <v>192</v>
      </c>
      <c r="F56" s="4">
        <v>34.799999999999997</v>
      </c>
      <c r="G56" s="3">
        <v>14</v>
      </c>
      <c r="H56" s="3">
        <f t="shared" si="0"/>
        <v>10</v>
      </c>
      <c r="I56" s="87" t="str">
        <f t="shared" si="1"/>
        <v/>
      </c>
      <c r="J56" s="88">
        <f t="shared" si="2"/>
        <v>487.19999999999993</v>
      </c>
      <c r="K56" s="89">
        <f t="shared" si="3"/>
        <v>70</v>
      </c>
      <c r="L56" s="89">
        <f t="shared" si="4"/>
        <v>557.19999999999993</v>
      </c>
    </row>
    <row r="57" spans="1:12" x14ac:dyDescent="0.2">
      <c r="A57" s="1">
        <v>10</v>
      </c>
      <c r="B57" s="2" t="s">
        <v>204</v>
      </c>
      <c r="C57" s="2" t="s">
        <v>111</v>
      </c>
      <c r="D57" s="2" t="s">
        <v>205</v>
      </c>
      <c r="E57" s="2" t="s">
        <v>206</v>
      </c>
      <c r="F57" s="4">
        <v>31</v>
      </c>
      <c r="G57" s="3">
        <v>31</v>
      </c>
      <c r="H57" s="3">
        <f t="shared" si="0"/>
        <v>5</v>
      </c>
      <c r="I57" s="87" t="str">
        <f t="shared" si="1"/>
        <v/>
      </c>
      <c r="J57" s="88">
        <f t="shared" si="2"/>
        <v>961</v>
      </c>
      <c r="K57" s="89">
        <f t="shared" si="3"/>
        <v>155</v>
      </c>
      <c r="L57" s="89">
        <f t="shared" si="4"/>
        <v>1116</v>
      </c>
    </row>
    <row r="58" spans="1:12" x14ac:dyDescent="0.2">
      <c r="A58" s="1">
        <v>13</v>
      </c>
      <c r="B58" s="2" t="s">
        <v>207</v>
      </c>
      <c r="C58" s="2" t="s">
        <v>140</v>
      </c>
      <c r="D58" s="2" t="s">
        <v>205</v>
      </c>
      <c r="E58" s="2" t="s">
        <v>208</v>
      </c>
      <c r="F58" s="4">
        <v>6</v>
      </c>
      <c r="G58" s="3">
        <v>24</v>
      </c>
      <c r="H58" s="3">
        <f t="shared" si="0"/>
        <v>5</v>
      </c>
      <c r="I58" s="87" t="str">
        <f t="shared" si="1"/>
        <v/>
      </c>
      <c r="J58" s="88">
        <f t="shared" si="2"/>
        <v>144</v>
      </c>
      <c r="K58" s="89">
        <f t="shared" si="3"/>
        <v>120</v>
      </c>
      <c r="L58" s="89">
        <f t="shared" si="4"/>
        <v>264</v>
      </c>
    </row>
    <row r="59" spans="1:12" x14ac:dyDescent="0.2">
      <c r="A59" s="1">
        <v>18</v>
      </c>
      <c r="B59" s="2" t="s">
        <v>209</v>
      </c>
      <c r="C59" s="2" t="s">
        <v>102</v>
      </c>
      <c r="D59" s="2" t="s">
        <v>205</v>
      </c>
      <c r="E59" s="2" t="s">
        <v>210</v>
      </c>
      <c r="F59" s="4">
        <v>62.5</v>
      </c>
      <c r="G59" s="3">
        <v>42</v>
      </c>
      <c r="H59" s="3">
        <f t="shared" si="0"/>
        <v>5</v>
      </c>
      <c r="I59" s="87" t="str">
        <f t="shared" si="1"/>
        <v/>
      </c>
      <c r="J59" s="88">
        <f t="shared" si="2"/>
        <v>2625</v>
      </c>
      <c r="K59" s="89">
        <f t="shared" si="3"/>
        <v>210</v>
      </c>
      <c r="L59" s="89">
        <f t="shared" si="4"/>
        <v>2835</v>
      </c>
    </row>
    <row r="60" spans="1:12" x14ac:dyDescent="0.2">
      <c r="A60" s="1">
        <v>30</v>
      </c>
      <c r="B60" s="2" t="s">
        <v>211</v>
      </c>
      <c r="C60" s="2" t="s">
        <v>212</v>
      </c>
      <c r="D60" s="2" t="s">
        <v>205</v>
      </c>
      <c r="E60" s="2" t="s">
        <v>213</v>
      </c>
      <c r="F60" s="4">
        <v>25.89</v>
      </c>
      <c r="G60" s="3">
        <v>10</v>
      </c>
      <c r="H60" s="3">
        <f t="shared" si="0"/>
        <v>5</v>
      </c>
      <c r="I60" s="87" t="str">
        <f t="shared" si="1"/>
        <v/>
      </c>
      <c r="J60" s="88">
        <f t="shared" si="2"/>
        <v>258.89999999999998</v>
      </c>
      <c r="K60" s="89">
        <f t="shared" si="3"/>
        <v>50</v>
      </c>
      <c r="L60" s="89">
        <f t="shared" si="4"/>
        <v>308.89999999999998</v>
      </c>
    </row>
    <row r="61" spans="1:12" x14ac:dyDescent="0.2">
      <c r="A61" s="1">
        <v>36</v>
      </c>
      <c r="B61" s="2" t="s">
        <v>214</v>
      </c>
      <c r="C61" s="2" t="s">
        <v>215</v>
      </c>
      <c r="D61" s="2" t="s">
        <v>205</v>
      </c>
      <c r="E61" s="2" t="s">
        <v>216</v>
      </c>
      <c r="F61" s="4">
        <v>19</v>
      </c>
      <c r="G61" s="3">
        <v>112</v>
      </c>
      <c r="H61" s="3">
        <f t="shared" si="0"/>
        <v>5</v>
      </c>
      <c r="I61" s="87" t="str">
        <f t="shared" si="1"/>
        <v/>
      </c>
      <c r="J61" s="88">
        <f t="shared" si="2"/>
        <v>2128</v>
      </c>
      <c r="K61" s="89">
        <f t="shared" si="3"/>
        <v>560</v>
      </c>
      <c r="L61" s="89">
        <f t="shared" si="4"/>
        <v>2688</v>
      </c>
    </row>
    <row r="62" spans="1:12" x14ac:dyDescent="0.2">
      <c r="A62" s="1">
        <v>37</v>
      </c>
      <c r="B62" s="2" t="s">
        <v>217</v>
      </c>
      <c r="C62" s="2" t="s">
        <v>215</v>
      </c>
      <c r="D62" s="2" t="s">
        <v>205</v>
      </c>
      <c r="E62" s="2" t="s">
        <v>218</v>
      </c>
      <c r="F62" s="4">
        <v>26</v>
      </c>
      <c r="G62" s="3">
        <v>11</v>
      </c>
      <c r="H62" s="3">
        <f t="shared" si="0"/>
        <v>5</v>
      </c>
      <c r="I62" s="87" t="str">
        <f t="shared" si="1"/>
        <v/>
      </c>
      <c r="J62" s="88">
        <f t="shared" si="2"/>
        <v>286</v>
      </c>
      <c r="K62" s="89">
        <f t="shared" si="3"/>
        <v>55</v>
      </c>
      <c r="L62" s="89">
        <f t="shared" si="4"/>
        <v>341</v>
      </c>
    </row>
    <row r="63" spans="1:12" x14ac:dyDescent="0.2">
      <c r="A63" s="1">
        <v>40</v>
      </c>
      <c r="B63" s="2" t="s">
        <v>219</v>
      </c>
      <c r="C63" s="2" t="s">
        <v>220</v>
      </c>
      <c r="D63" s="2" t="s">
        <v>205</v>
      </c>
      <c r="E63" s="2" t="s">
        <v>221</v>
      </c>
      <c r="F63" s="4">
        <v>18.399999999999999</v>
      </c>
      <c r="G63" s="3">
        <v>123</v>
      </c>
      <c r="H63" s="3">
        <f t="shared" si="0"/>
        <v>5</v>
      </c>
      <c r="I63" s="87" t="str">
        <f t="shared" si="1"/>
        <v/>
      </c>
      <c r="J63" s="88">
        <f t="shared" si="2"/>
        <v>2263.1999999999998</v>
      </c>
      <c r="K63" s="89">
        <f t="shared" si="3"/>
        <v>615</v>
      </c>
      <c r="L63" s="89">
        <f t="shared" si="4"/>
        <v>2878.2</v>
      </c>
    </row>
    <row r="64" spans="1:12" x14ac:dyDescent="0.2">
      <c r="A64" s="1">
        <v>41</v>
      </c>
      <c r="B64" s="2" t="s">
        <v>222</v>
      </c>
      <c r="C64" s="2" t="s">
        <v>220</v>
      </c>
      <c r="D64" s="2" t="s">
        <v>205</v>
      </c>
      <c r="E64" s="2" t="s">
        <v>223</v>
      </c>
      <c r="F64" s="4">
        <v>9.65</v>
      </c>
      <c r="G64" s="3">
        <v>85</v>
      </c>
      <c r="H64" s="3">
        <f t="shared" si="0"/>
        <v>5</v>
      </c>
      <c r="I64" s="87" t="str">
        <f t="shared" si="1"/>
        <v/>
      </c>
      <c r="J64" s="88">
        <f t="shared" si="2"/>
        <v>820.25</v>
      </c>
      <c r="K64" s="89">
        <f t="shared" si="3"/>
        <v>425</v>
      </c>
      <c r="L64" s="89">
        <f t="shared" si="4"/>
        <v>1245.25</v>
      </c>
    </row>
    <row r="65" spans="1:12" x14ac:dyDescent="0.2">
      <c r="A65" s="1">
        <v>45</v>
      </c>
      <c r="B65" s="2" t="s">
        <v>224</v>
      </c>
      <c r="C65" s="2" t="s">
        <v>225</v>
      </c>
      <c r="D65" s="2" t="s">
        <v>205</v>
      </c>
      <c r="E65" s="2" t="s">
        <v>226</v>
      </c>
      <c r="F65" s="4">
        <v>9.5</v>
      </c>
      <c r="G65" s="3">
        <v>5</v>
      </c>
      <c r="H65" s="3">
        <f t="shared" si="0"/>
        <v>5</v>
      </c>
      <c r="I65" s="87" t="str">
        <f t="shared" si="1"/>
        <v/>
      </c>
      <c r="J65" s="88">
        <f t="shared" si="2"/>
        <v>47.5</v>
      </c>
      <c r="K65" s="89">
        <f t="shared" si="3"/>
        <v>25</v>
      </c>
      <c r="L65" s="89">
        <f t="shared" si="4"/>
        <v>72.5</v>
      </c>
    </row>
    <row r="66" spans="1:12" x14ac:dyDescent="0.2">
      <c r="A66" s="1">
        <v>46</v>
      </c>
      <c r="B66" s="2" t="s">
        <v>227</v>
      </c>
      <c r="C66" s="2" t="s">
        <v>225</v>
      </c>
      <c r="D66" s="2" t="s">
        <v>205</v>
      </c>
      <c r="E66" s="2" t="s">
        <v>228</v>
      </c>
      <c r="F66" s="4">
        <v>12</v>
      </c>
      <c r="G66" s="3">
        <v>95</v>
      </c>
      <c r="H66" s="3">
        <f t="shared" si="0"/>
        <v>5</v>
      </c>
      <c r="I66" s="87" t="str">
        <f t="shared" si="1"/>
        <v/>
      </c>
      <c r="J66" s="88">
        <f t="shared" si="2"/>
        <v>1140</v>
      </c>
      <c r="K66" s="89">
        <f t="shared" si="3"/>
        <v>475</v>
      </c>
      <c r="L66" s="89">
        <f t="shared" si="4"/>
        <v>1615</v>
      </c>
    </row>
    <row r="67" spans="1:12" x14ac:dyDescent="0.2">
      <c r="A67" s="1">
        <v>58</v>
      </c>
      <c r="B67" s="2" t="s">
        <v>229</v>
      </c>
      <c r="C67" s="2" t="s">
        <v>230</v>
      </c>
      <c r="D67" s="2" t="s">
        <v>205</v>
      </c>
      <c r="E67" s="2" t="s">
        <v>231</v>
      </c>
      <c r="F67" s="4">
        <v>13.25</v>
      </c>
      <c r="G67" s="3">
        <v>62</v>
      </c>
      <c r="H67" s="3">
        <f t="shared" si="0"/>
        <v>5</v>
      </c>
      <c r="I67" s="87" t="str">
        <f t="shared" si="1"/>
        <v/>
      </c>
      <c r="J67" s="88">
        <f t="shared" si="2"/>
        <v>821.5</v>
      </c>
      <c r="K67" s="89">
        <f t="shared" si="3"/>
        <v>310</v>
      </c>
      <c r="L67" s="89">
        <f t="shared" si="4"/>
        <v>1131.5</v>
      </c>
    </row>
    <row r="68" spans="1:12" x14ac:dyDescent="0.2">
      <c r="A68" s="1">
        <v>73</v>
      </c>
      <c r="B68" s="2" t="s">
        <v>232</v>
      </c>
      <c r="C68" s="2" t="s">
        <v>215</v>
      </c>
      <c r="D68" s="2" t="s">
        <v>205</v>
      </c>
      <c r="E68" s="2" t="s">
        <v>233</v>
      </c>
      <c r="F68" s="4">
        <v>15</v>
      </c>
      <c r="G68" s="3">
        <v>101</v>
      </c>
      <c r="H68" s="3">
        <f t="shared" si="0"/>
        <v>5</v>
      </c>
      <c r="I68" s="87" t="str">
        <f t="shared" si="1"/>
        <v/>
      </c>
      <c r="J68" s="88">
        <f t="shared" si="2"/>
        <v>1515</v>
      </c>
      <c r="K68" s="89">
        <f t="shared" si="3"/>
        <v>505</v>
      </c>
      <c r="L68" s="89">
        <f t="shared" si="4"/>
        <v>2020</v>
      </c>
    </row>
    <row r="69" spans="1:12" x14ac:dyDescent="0.2">
      <c r="A69" s="1">
        <v>16</v>
      </c>
      <c r="B69" s="2" t="s">
        <v>234</v>
      </c>
      <c r="C69" s="2" t="s">
        <v>102</v>
      </c>
      <c r="D69" s="2" t="s">
        <v>235</v>
      </c>
      <c r="E69" s="2" t="s">
        <v>236</v>
      </c>
      <c r="F69" s="4">
        <v>17.45</v>
      </c>
      <c r="G69" s="3">
        <v>29</v>
      </c>
      <c r="H69" s="3">
        <f t="shared" si="0"/>
        <v>25</v>
      </c>
      <c r="I69" s="87" t="str">
        <f t="shared" si="1"/>
        <v/>
      </c>
      <c r="J69" s="88">
        <f t="shared" si="2"/>
        <v>506.04999999999995</v>
      </c>
      <c r="K69" s="89">
        <f t="shared" si="3"/>
        <v>58</v>
      </c>
      <c r="L69" s="89">
        <f t="shared" si="4"/>
        <v>564.04999999999995</v>
      </c>
    </row>
    <row r="70" spans="1:12" x14ac:dyDescent="0.2">
      <c r="A70" s="1">
        <v>19</v>
      </c>
      <c r="B70" s="2" t="s">
        <v>237</v>
      </c>
      <c r="C70" s="2" t="s">
        <v>238</v>
      </c>
      <c r="D70" s="2" t="s">
        <v>235</v>
      </c>
      <c r="E70" s="2" t="s">
        <v>239</v>
      </c>
      <c r="F70" s="4">
        <v>9.1999999999999993</v>
      </c>
      <c r="G70" s="3">
        <v>25</v>
      </c>
      <c r="H70" s="3">
        <f t="shared" ref="H70:H81" si="5">VLOOKUP(D70:D146,$B$86:$C$93,2,FALSE)</f>
        <v>25</v>
      </c>
      <c r="I70" s="87" t="str">
        <f t="shared" ref="I70:I81" si="6">IF(G70=0,H70*3,IF(G70&lt;H70,((G70*H70)*10%)+(G70*H70),""))</f>
        <v/>
      </c>
      <c r="J70" s="88">
        <f t="shared" ref="J70:J81" si="7">G70*F70</f>
        <v>229.99999999999997</v>
      </c>
      <c r="K70" s="89">
        <f t="shared" ref="K70:K81" si="8">IF(D70="bebidas",VLOOKUP(D70,$B$86:$D$93,3,FALSE)*G70,IF(D70="carnes",VLOOKUP(D70,$B$86:$D$93,3,FALSE)*G70,IF(D70="condimentos",VLOOKUP(D70,$B$86:$D$93,3,FALSE)*G70,IF(D70="frutas/verduras",VLOOKUP(D70,$B$86:$D$93,3,FALSE)*G70,IF(D70="granos/cereales",VLOOKUP(D70,$B$86:$D$93,3,FALSE)*G70,IF(D70="lácteos",VLOOKUP(D70,$B$86:$D$93,3,FALSE)*G70,IF(D70="pescado/marisco",VLOOKUP(D70,$B$86:$D$93,3,FALSE)*G70,IF(D70="repostería",VLOOKUP(D70,$B$86:$D$93,3,FALSE)*G70,""))))))))</f>
        <v>50</v>
      </c>
      <c r="L70" s="89">
        <f t="shared" ref="L70:L81" si="9">SUM(J70:K70)</f>
        <v>280</v>
      </c>
    </row>
    <row r="71" spans="1:12" x14ac:dyDescent="0.2">
      <c r="A71" s="1">
        <v>20</v>
      </c>
      <c r="B71" s="2" t="s">
        <v>240</v>
      </c>
      <c r="C71" s="2" t="s">
        <v>238</v>
      </c>
      <c r="D71" s="2" t="s">
        <v>235</v>
      </c>
      <c r="E71" s="2" t="s">
        <v>241</v>
      </c>
      <c r="F71" s="4">
        <v>81</v>
      </c>
      <c r="G71" s="3">
        <v>40</v>
      </c>
      <c r="H71" s="3">
        <f t="shared" si="5"/>
        <v>25</v>
      </c>
      <c r="I71" s="87" t="str">
        <f t="shared" si="6"/>
        <v/>
      </c>
      <c r="J71" s="88">
        <f t="shared" si="7"/>
        <v>3240</v>
      </c>
      <c r="K71" s="89">
        <f t="shared" si="8"/>
        <v>80</v>
      </c>
      <c r="L71" s="89">
        <f t="shared" si="9"/>
        <v>3320</v>
      </c>
    </row>
    <row r="72" spans="1:12" x14ac:dyDescent="0.2">
      <c r="A72" s="1">
        <v>21</v>
      </c>
      <c r="B72" s="2" t="s">
        <v>242</v>
      </c>
      <c r="C72" s="2" t="s">
        <v>238</v>
      </c>
      <c r="D72" s="2" t="s">
        <v>235</v>
      </c>
      <c r="E72" s="2" t="s">
        <v>243</v>
      </c>
      <c r="F72" s="4">
        <v>10</v>
      </c>
      <c r="G72" s="3">
        <v>3</v>
      </c>
      <c r="H72" s="3">
        <f t="shared" si="5"/>
        <v>25</v>
      </c>
      <c r="I72" s="87">
        <f t="shared" si="6"/>
        <v>82.5</v>
      </c>
      <c r="J72" s="88">
        <f t="shared" si="7"/>
        <v>30</v>
      </c>
      <c r="K72" s="89">
        <f t="shared" si="8"/>
        <v>6</v>
      </c>
      <c r="L72" s="89">
        <f t="shared" si="9"/>
        <v>36</v>
      </c>
    </row>
    <row r="73" spans="1:12" x14ac:dyDescent="0.2">
      <c r="A73" s="1">
        <v>25</v>
      </c>
      <c r="B73" s="2" t="s">
        <v>244</v>
      </c>
      <c r="C73" s="2" t="s">
        <v>245</v>
      </c>
      <c r="D73" s="2" t="s">
        <v>235</v>
      </c>
      <c r="E73" s="2" t="s">
        <v>246</v>
      </c>
      <c r="F73" s="4">
        <v>14</v>
      </c>
      <c r="G73" s="3">
        <v>76</v>
      </c>
      <c r="H73" s="3">
        <f t="shared" si="5"/>
        <v>25</v>
      </c>
      <c r="I73" s="87" t="str">
        <f t="shared" si="6"/>
        <v/>
      </c>
      <c r="J73" s="88">
        <f t="shared" si="7"/>
        <v>1064</v>
      </c>
      <c r="K73" s="89">
        <f t="shared" si="8"/>
        <v>152</v>
      </c>
      <c r="L73" s="89">
        <f t="shared" si="9"/>
        <v>1216</v>
      </c>
    </row>
    <row r="74" spans="1:12" x14ac:dyDescent="0.2">
      <c r="A74" s="1">
        <v>26</v>
      </c>
      <c r="B74" s="2" t="s">
        <v>247</v>
      </c>
      <c r="C74" s="2" t="s">
        <v>245</v>
      </c>
      <c r="D74" s="2" t="s">
        <v>235</v>
      </c>
      <c r="E74" s="2" t="s">
        <v>248</v>
      </c>
      <c r="F74" s="4">
        <v>31.23</v>
      </c>
      <c r="G74" s="3">
        <v>15</v>
      </c>
      <c r="H74" s="3">
        <f t="shared" si="5"/>
        <v>25</v>
      </c>
      <c r="I74" s="87">
        <f t="shared" si="6"/>
        <v>412.5</v>
      </c>
      <c r="J74" s="88">
        <f t="shared" si="7"/>
        <v>468.45</v>
      </c>
      <c r="K74" s="89">
        <f t="shared" si="8"/>
        <v>30</v>
      </c>
      <c r="L74" s="89">
        <f t="shared" si="9"/>
        <v>498.45</v>
      </c>
    </row>
    <row r="75" spans="1:12" x14ac:dyDescent="0.2">
      <c r="A75" s="1">
        <v>27</v>
      </c>
      <c r="B75" s="2" t="s">
        <v>249</v>
      </c>
      <c r="C75" s="2" t="s">
        <v>245</v>
      </c>
      <c r="D75" s="2" t="s">
        <v>235</v>
      </c>
      <c r="E75" s="2" t="s">
        <v>250</v>
      </c>
      <c r="F75" s="4">
        <v>43.9</v>
      </c>
      <c r="G75" s="3">
        <v>49</v>
      </c>
      <c r="H75" s="3">
        <f t="shared" si="5"/>
        <v>25</v>
      </c>
      <c r="I75" s="87" t="str">
        <f t="shared" si="6"/>
        <v/>
      </c>
      <c r="J75" s="88">
        <f t="shared" si="7"/>
        <v>2151.1</v>
      </c>
      <c r="K75" s="89">
        <f t="shared" si="8"/>
        <v>98</v>
      </c>
      <c r="L75" s="89">
        <f t="shared" si="9"/>
        <v>2249.1</v>
      </c>
    </row>
    <row r="76" spans="1:12" x14ac:dyDescent="0.2">
      <c r="A76" s="1">
        <v>47</v>
      </c>
      <c r="B76" s="2" t="s">
        <v>251</v>
      </c>
      <c r="C76" s="2" t="s">
        <v>252</v>
      </c>
      <c r="D76" s="2" t="s">
        <v>235</v>
      </c>
      <c r="E76" s="2" t="s">
        <v>253</v>
      </c>
      <c r="F76" s="4">
        <v>9.5</v>
      </c>
      <c r="G76" s="3">
        <v>36</v>
      </c>
      <c r="H76" s="3">
        <f t="shared" si="5"/>
        <v>25</v>
      </c>
      <c r="I76" s="87" t="str">
        <f t="shared" si="6"/>
        <v/>
      </c>
      <c r="J76" s="88">
        <f t="shared" si="7"/>
        <v>342</v>
      </c>
      <c r="K76" s="89">
        <f t="shared" si="8"/>
        <v>72</v>
      </c>
      <c r="L76" s="89">
        <f t="shared" si="9"/>
        <v>414</v>
      </c>
    </row>
    <row r="77" spans="1:12" x14ac:dyDescent="0.2">
      <c r="A77" s="1">
        <v>48</v>
      </c>
      <c r="B77" s="2" t="s">
        <v>254</v>
      </c>
      <c r="C77" s="2" t="s">
        <v>252</v>
      </c>
      <c r="D77" s="2" t="s">
        <v>235</v>
      </c>
      <c r="E77" s="2" t="s">
        <v>255</v>
      </c>
      <c r="F77" s="4">
        <v>12.75</v>
      </c>
      <c r="G77" s="3">
        <v>15</v>
      </c>
      <c r="H77" s="3">
        <f t="shared" si="5"/>
        <v>25</v>
      </c>
      <c r="I77" s="87">
        <f t="shared" si="6"/>
        <v>412.5</v>
      </c>
      <c r="J77" s="88">
        <f t="shared" si="7"/>
        <v>191.25</v>
      </c>
      <c r="K77" s="89">
        <f t="shared" si="8"/>
        <v>30</v>
      </c>
      <c r="L77" s="89">
        <f t="shared" si="9"/>
        <v>221.25</v>
      </c>
    </row>
    <row r="78" spans="1:12" x14ac:dyDescent="0.2">
      <c r="A78" s="1">
        <v>49</v>
      </c>
      <c r="B78" s="2" t="s">
        <v>256</v>
      </c>
      <c r="C78" s="2" t="s">
        <v>108</v>
      </c>
      <c r="D78" s="2" t="s">
        <v>235</v>
      </c>
      <c r="E78" s="2" t="s">
        <v>257</v>
      </c>
      <c r="F78" s="4">
        <v>20</v>
      </c>
      <c r="G78" s="3">
        <v>10</v>
      </c>
      <c r="H78" s="3">
        <f t="shared" si="5"/>
        <v>25</v>
      </c>
      <c r="I78" s="87">
        <f t="shared" si="6"/>
        <v>275</v>
      </c>
      <c r="J78" s="88">
        <f t="shared" si="7"/>
        <v>200</v>
      </c>
      <c r="K78" s="89">
        <f t="shared" si="8"/>
        <v>20</v>
      </c>
      <c r="L78" s="89">
        <f t="shared" si="9"/>
        <v>220</v>
      </c>
    </row>
    <row r="79" spans="1:12" x14ac:dyDescent="0.2">
      <c r="A79" s="1">
        <v>50</v>
      </c>
      <c r="B79" s="2" t="s">
        <v>258</v>
      </c>
      <c r="C79" s="2" t="s">
        <v>108</v>
      </c>
      <c r="D79" s="2" t="s">
        <v>235</v>
      </c>
      <c r="E79" s="2" t="s">
        <v>259</v>
      </c>
      <c r="F79" s="4">
        <v>16.25</v>
      </c>
      <c r="G79" s="3">
        <v>65</v>
      </c>
      <c r="H79" s="3">
        <f t="shared" si="5"/>
        <v>25</v>
      </c>
      <c r="I79" s="87" t="str">
        <f t="shared" si="6"/>
        <v/>
      </c>
      <c r="J79" s="88">
        <f t="shared" si="7"/>
        <v>1056.25</v>
      </c>
      <c r="K79" s="89">
        <f t="shared" si="8"/>
        <v>130</v>
      </c>
      <c r="L79" s="89">
        <f t="shared" si="9"/>
        <v>1186.25</v>
      </c>
    </row>
    <row r="80" spans="1:12" x14ac:dyDescent="0.2">
      <c r="A80" s="1">
        <v>62</v>
      </c>
      <c r="B80" s="2" t="s">
        <v>260</v>
      </c>
      <c r="C80" s="2" t="s">
        <v>145</v>
      </c>
      <c r="D80" s="2" t="s">
        <v>235</v>
      </c>
      <c r="E80" s="2" t="s">
        <v>261</v>
      </c>
      <c r="F80" s="4">
        <v>49.3</v>
      </c>
      <c r="G80" s="3">
        <v>17</v>
      </c>
      <c r="H80" s="3">
        <f t="shared" si="5"/>
        <v>25</v>
      </c>
      <c r="I80" s="87">
        <f t="shared" si="6"/>
        <v>467.5</v>
      </c>
      <c r="J80" s="88">
        <f t="shared" si="7"/>
        <v>838.09999999999991</v>
      </c>
      <c r="K80" s="89">
        <f t="shared" si="8"/>
        <v>34</v>
      </c>
      <c r="L80" s="89">
        <f t="shared" si="9"/>
        <v>872.09999999999991</v>
      </c>
    </row>
    <row r="81" spans="1:12" x14ac:dyDescent="0.2">
      <c r="A81" s="1">
        <v>68</v>
      </c>
      <c r="B81" s="2" t="s">
        <v>262</v>
      </c>
      <c r="C81" s="2" t="s">
        <v>238</v>
      </c>
      <c r="D81" s="2" t="s">
        <v>235</v>
      </c>
      <c r="E81" s="2" t="s">
        <v>263</v>
      </c>
      <c r="F81" s="4">
        <v>12.5</v>
      </c>
      <c r="G81" s="3">
        <v>6</v>
      </c>
      <c r="H81" s="3">
        <f t="shared" si="5"/>
        <v>25</v>
      </c>
      <c r="I81" s="87">
        <f t="shared" si="6"/>
        <v>165</v>
      </c>
      <c r="J81" s="88">
        <f t="shared" si="7"/>
        <v>75</v>
      </c>
      <c r="K81" s="89">
        <f t="shared" si="8"/>
        <v>12</v>
      </c>
      <c r="L81" s="89">
        <f t="shared" si="9"/>
        <v>87</v>
      </c>
    </row>
    <row r="84" spans="1:12" ht="13.5" thickBot="1" x14ac:dyDescent="0.25"/>
    <row r="85" spans="1:12" ht="48" thickBot="1" x14ac:dyDescent="0.3">
      <c r="B85" s="28" t="s">
        <v>71</v>
      </c>
      <c r="C85" s="28" t="s">
        <v>265</v>
      </c>
      <c r="D85" s="28" t="s">
        <v>264</v>
      </c>
    </row>
    <row r="86" spans="1:12" ht="13.5" thickBot="1" x14ac:dyDescent="0.25">
      <c r="B86" s="5" t="s">
        <v>2</v>
      </c>
      <c r="C86" s="6">
        <v>10</v>
      </c>
      <c r="D86" s="7">
        <v>1</v>
      </c>
    </row>
    <row r="87" spans="1:12" ht="13.5" thickBot="1" x14ac:dyDescent="0.25">
      <c r="B87" s="5" t="s">
        <v>112</v>
      </c>
      <c r="C87" s="6">
        <v>20</v>
      </c>
      <c r="D87" s="7">
        <v>5</v>
      </c>
    </row>
    <row r="88" spans="1:12" ht="13.5" thickBot="1" x14ac:dyDescent="0.25">
      <c r="B88" s="5" t="s">
        <v>127</v>
      </c>
      <c r="C88" s="6">
        <v>15</v>
      </c>
      <c r="D88" s="7">
        <v>1</v>
      </c>
    </row>
    <row r="89" spans="1:12" ht="13.5" thickBot="1" x14ac:dyDescent="0.25">
      <c r="B89" s="5" t="s">
        <v>156</v>
      </c>
      <c r="C89" s="6">
        <v>10</v>
      </c>
      <c r="D89" s="7">
        <v>5</v>
      </c>
    </row>
    <row r="90" spans="1:12" ht="13.5" thickBot="1" x14ac:dyDescent="0.25">
      <c r="B90" s="5" t="s">
        <v>168</v>
      </c>
      <c r="C90" s="6">
        <v>5</v>
      </c>
      <c r="D90" s="7">
        <v>3</v>
      </c>
    </row>
    <row r="91" spans="1:12" ht="13.5" thickBot="1" x14ac:dyDescent="0.25">
      <c r="B91" s="5" t="s">
        <v>184</v>
      </c>
      <c r="C91" s="6">
        <v>10</v>
      </c>
      <c r="D91" s="7">
        <v>5</v>
      </c>
    </row>
    <row r="92" spans="1:12" ht="13.5" thickBot="1" x14ac:dyDescent="0.25">
      <c r="B92" s="5" t="s">
        <v>205</v>
      </c>
      <c r="C92" s="6">
        <v>5</v>
      </c>
      <c r="D92" s="7">
        <v>5</v>
      </c>
    </row>
    <row r="93" spans="1:12" ht="13.5" thickBot="1" x14ac:dyDescent="0.25">
      <c r="B93" s="5" t="s">
        <v>235</v>
      </c>
      <c r="C93" s="6">
        <v>25</v>
      </c>
      <c r="D93" s="7">
        <v>2</v>
      </c>
    </row>
    <row r="100" spans="1:1" x14ac:dyDescent="0.2">
      <c r="A100" s="16"/>
    </row>
  </sheetData>
  <mergeCells count="1">
    <mergeCell ref="A1:L1"/>
  </mergeCells>
  <dataValidations count="1">
    <dataValidation type="whole" allowBlank="1" showInputMessage="1" showErrorMessage="1" error="No permitido!" prompt="Ingrese código (del 1 al 80)" sqref="A5:A81">
      <formula1>1</formula1>
      <formula2>80</formula2>
    </dataValidation>
  </dataValidations>
  <pageMargins left="0.75" right="0.75" top="1" bottom="1" header="0" footer="0"/>
  <pageSetup orientation="portrait" horizontalDpi="200" verticalDpi="200" copies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</sheetPr>
  <dimension ref="A1:N107"/>
  <sheetViews>
    <sheetView topLeftCell="A4" workbookViewId="0">
      <selection activeCell="B108" sqref="B108"/>
    </sheetView>
  </sheetViews>
  <sheetFormatPr baseColWidth="10" defaultRowHeight="12.75" x14ac:dyDescent="0.2"/>
  <cols>
    <col min="1" max="1" width="11.85546875" bestFit="1" customWidth="1"/>
    <col min="2" max="2" width="35.28515625" bestFit="1" customWidth="1"/>
    <col min="3" max="3" width="35.7109375" bestFit="1" customWidth="1"/>
    <col min="4" max="4" width="15.42578125" bestFit="1" customWidth="1"/>
    <col min="5" max="5" width="18.28515625" bestFit="1" customWidth="1"/>
    <col min="6" max="6" width="9.28515625" bestFit="1" customWidth="1"/>
    <col min="7" max="7" width="13.42578125" customWidth="1"/>
    <col min="8" max="8" width="14.140625" customWidth="1"/>
    <col min="9" max="9" width="9.28515625" customWidth="1"/>
    <col min="10" max="10" width="12.7109375" bestFit="1" customWidth="1"/>
    <col min="11" max="11" width="21" customWidth="1"/>
    <col min="12" max="12" width="12.7109375" bestFit="1" customWidth="1"/>
  </cols>
  <sheetData>
    <row r="1" spans="1:12" ht="30" x14ac:dyDescent="0.2">
      <c r="A1" s="106" t="s">
        <v>306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4" spans="1:12" ht="42.75" customHeight="1" x14ac:dyDescent="0.2">
      <c r="A4" s="27" t="s">
        <v>0</v>
      </c>
      <c r="B4" s="27" t="s">
        <v>5</v>
      </c>
      <c r="C4" s="27" t="s">
        <v>75</v>
      </c>
      <c r="D4" s="27" t="s">
        <v>71</v>
      </c>
      <c r="E4" s="27" t="s">
        <v>76</v>
      </c>
      <c r="F4" s="27" t="s">
        <v>1</v>
      </c>
      <c r="G4" s="27" t="s">
        <v>77</v>
      </c>
      <c r="H4" s="27" t="s">
        <v>265</v>
      </c>
      <c r="I4" s="27" t="s">
        <v>78</v>
      </c>
      <c r="J4" s="27" t="s">
        <v>72</v>
      </c>
      <c r="K4" s="27" t="s">
        <v>79</v>
      </c>
      <c r="L4" s="27" t="s">
        <v>80</v>
      </c>
    </row>
    <row r="5" spans="1:12" x14ac:dyDescent="0.2">
      <c r="A5" s="1">
        <v>1</v>
      </c>
      <c r="B5" s="2" t="s">
        <v>81</v>
      </c>
      <c r="C5" s="2" t="s">
        <v>82</v>
      </c>
      <c r="D5" s="2" t="s">
        <v>2</v>
      </c>
      <c r="E5" s="2" t="s">
        <v>83</v>
      </c>
      <c r="F5" s="4">
        <v>18</v>
      </c>
      <c r="G5" s="3">
        <v>39</v>
      </c>
      <c r="H5" s="3">
        <f>VLOOKUP(D5:D81,$B$86:$C$93,2,FALSE)</f>
        <v>10</v>
      </c>
      <c r="I5" s="87" t="str">
        <f>IF(G5=0,H5*3,IF(G5&lt;H5,((G5*H5)*10%)+(G5*H5),""))</f>
        <v/>
      </c>
      <c r="J5" s="88">
        <f>G5*F5</f>
        <v>702</v>
      </c>
      <c r="K5" s="89">
        <f>IF(D5="bebidas",VLOOKUP(D5,$B$86:$D$93,3,FALSE)*G5,IF(D5="carnes",VLOOKUP(D5,$B$86:$D$93,3,FALSE)*G5,IF(D5="condimentos",VLOOKUP(D5,$B$86:$D$93,3,FALSE)*G5,IF(D5="frutas/verduras",VLOOKUP(D5,$B$86:$D$93,3,FALSE)*G5,IF(D5="granos/cereales",VLOOKUP(D5,$B$86:$D$93,3,FALSE)*G5,IF(D5="lácteos",VLOOKUP(D5,$B$86:$D$93,3,FALSE)*G5,IF(D5="pescado/marisco",VLOOKUP(D5,$B$86:$D$93,3,FALSE)*G5,IF(D5="repostería",VLOOKUP(D5,$B$86:$D$93,3,FALSE)*G5,""))))))))</f>
        <v>39</v>
      </c>
      <c r="L5" s="89">
        <f t="shared" ref="L5:L69" si="0">SUM(J5:K5)</f>
        <v>741</v>
      </c>
    </row>
    <row r="6" spans="1:12" x14ac:dyDescent="0.2">
      <c r="A6" s="1">
        <v>2</v>
      </c>
      <c r="B6" s="2" t="s">
        <v>84</v>
      </c>
      <c r="C6" s="2" t="s">
        <v>82</v>
      </c>
      <c r="D6" s="2" t="s">
        <v>2</v>
      </c>
      <c r="E6" s="2" t="s">
        <v>85</v>
      </c>
      <c r="F6" s="4">
        <v>19</v>
      </c>
      <c r="G6" s="3">
        <v>17</v>
      </c>
      <c r="H6" s="3">
        <f t="shared" ref="H6:H69" si="1">VLOOKUP(D6:D82,$B$86:$C$93,2,FALSE)</f>
        <v>10</v>
      </c>
      <c r="I6" s="87" t="str">
        <f t="shared" ref="I6:I69" si="2">IF(G6=0,H6*3,IF(G6&lt;H6,((G6*H6)*10%)+(G6*H6),""))</f>
        <v/>
      </c>
      <c r="J6" s="88">
        <f t="shared" ref="J6:J69" si="3">G6*F6</f>
        <v>323</v>
      </c>
      <c r="K6" s="89">
        <f t="shared" ref="K6:K56" si="4">IF(D6="bebidas",VLOOKUP(D6,$B$86:$D$93,3,FALSE)*G6,IF(D6="carnes",VLOOKUP(D6,$B$86:$D$93,3,FALSE)*G6,IF(D6="condimentos",VLOOKUP(D6,$B$86:$D$93,3,FALSE)*G6,IF(D6="frutas/verduras",VLOOKUP(D6,$B$86:$D$93,3,FALSE)*G6,IF(D6="granos/cereales",VLOOKUP(D6,$B$86:$D$93,3,FALSE)*G6,IF(D6="lácteos",VLOOKUP(D6,$B$86:$D$93,3,FALSE)*G6,IF(D6="pescado/marisco",VLOOKUP(D6,$B$86:$D$93,3,FALSE)*G6,IF(D6="repostería",VLOOKUP(D6,$B$86:$D$93,3,FALSE)*G6,""))))))))</f>
        <v>17</v>
      </c>
      <c r="L6" s="89">
        <f t="shared" si="0"/>
        <v>340</v>
      </c>
    </row>
    <row r="7" spans="1:12" x14ac:dyDescent="0.2">
      <c r="A7" s="1">
        <v>24</v>
      </c>
      <c r="B7" s="2" t="s">
        <v>86</v>
      </c>
      <c r="C7" s="2" t="s">
        <v>87</v>
      </c>
      <c r="D7" s="2" t="s">
        <v>2</v>
      </c>
      <c r="E7" s="2" t="s">
        <v>88</v>
      </c>
      <c r="F7" s="4">
        <v>4.5</v>
      </c>
      <c r="G7" s="3">
        <v>50</v>
      </c>
      <c r="H7" s="3">
        <f t="shared" si="1"/>
        <v>10</v>
      </c>
      <c r="I7" s="87" t="str">
        <f t="shared" si="2"/>
        <v/>
      </c>
      <c r="J7" s="88">
        <f t="shared" si="3"/>
        <v>225</v>
      </c>
      <c r="K7" s="89">
        <f t="shared" si="4"/>
        <v>50</v>
      </c>
      <c r="L7" s="89">
        <f t="shared" si="0"/>
        <v>275</v>
      </c>
    </row>
    <row r="8" spans="1:12" x14ac:dyDescent="0.2">
      <c r="A8" s="1">
        <v>34</v>
      </c>
      <c r="B8" s="2" t="s">
        <v>89</v>
      </c>
      <c r="C8" s="2" t="s">
        <v>90</v>
      </c>
      <c r="D8" s="2" t="s">
        <v>2</v>
      </c>
      <c r="E8" s="2" t="s">
        <v>85</v>
      </c>
      <c r="F8" s="4">
        <v>14</v>
      </c>
      <c r="G8" s="3">
        <v>111</v>
      </c>
      <c r="H8" s="3">
        <f t="shared" si="1"/>
        <v>10</v>
      </c>
      <c r="I8" s="87" t="str">
        <f t="shared" si="2"/>
        <v/>
      </c>
      <c r="J8" s="88">
        <f t="shared" si="3"/>
        <v>1554</v>
      </c>
      <c r="K8" s="89">
        <f t="shared" si="4"/>
        <v>111</v>
      </c>
      <c r="L8" s="89">
        <f t="shared" si="0"/>
        <v>1665</v>
      </c>
    </row>
    <row r="9" spans="1:12" x14ac:dyDescent="0.2">
      <c r="A9" s="1">
        <v>35</v>
      </c>
      <c r="B9" s="2" t="s">
        <v>91</v>
      </c>
      <c r="C9" s="2" t="s">
        <v>90</v>
      </c>
      <c r="D9" s="2" t="s">
        <v>2</v>
      </c>
      <c r="E9" s="2" t="s">
        <v>85</v>
      </c>
      <c r="F9" s="4">
        <v>18</v>
      </c>
      <c r="G9" s="3">
        <v>20</v>
      </c>
      <c r="H9" s="3">
        <f t="shared" si="1"/>
        <v>10</v>
      </c>
      <c r="I9" s="87" t="str">
        <f t="shared" si="2"/>
        <v/>
      </c>
      <c r="J9" s="88">
        <f t="shared" si="3"/>
        <v>360</v>
      </c>
      <c r="K9" s="89">
        <f t="shared" si="4"/>
        <v>20</v>
      </c>
      <c r="L9" s="89">
        <f t="shared" si="0"/>
        <v>380</v>
      </c>
    </row>
    <row r="10" spans="1:12" x14ac:dyDescent="0.2">
      <c r="A10" s="1">
        <v>38</v>
      </c>
      <c r="B10" s="2" t="s">
        <v>92</v>
      </c>
      <c r="C10" s="2" t="s">
        <v>93</v>
      </c>
      <c r="D10" s="2" t="s">
        <v>2</v>
      </c>
      <c r="E10" s="2" t="s">
        <v>94</v>
      </c>
      <c r="F10" s="4">
        <v>263.5</v>
      </c>
      <c r="G10" s="3">
        <v>17</v>
      </c>
      <c r="H10" s="3">
        <f t="shared" si="1"/>
        <v>10</v>
      </c>
      <c r="I10" s="87" t="str">
        <f t="shared" si="2"/>
        <v/>
      </c>
      <c r="J10" s="88">
        <f t="shared" si="3"/>
        <v>4479.5</v>
      </c>
      <c r="K10" s="89">
        <f t="shared" si="4"/>
        <v>17</v>
      </c>
      <c r="L10" s="89">
        <f t="shared" si="0"/>
        <v>4496.5</v>
      </c>
    </row>
    <row r="11" spans="1:12" x14ac:dyDescent="0.2">
      <c r="A11" s="1">
        <v>39</v>
      </c>
      <c r="B11" s="2" t="s">
        <v>95</v>
      </c>
      <c r="C11" s="2" t="s">
        <v>93</v>
      </c>
      <c r="D11" s="2" t="s">
        <v>2</v>
      </c>
      <c r="E11" s="2" t="s">
        <v>96</v>
      </c>
      <c r="F11" s="4">
        <v>18</v>
      </c>
      <c r="G11" s="3">
        <v>69</v>
      </c>
      <c r="H11" s="3">
        <f t="shared" si="1"/>
        <v>10</v>
      </c>
      <c r="I11" s="87" t="str">
        <f t="shared" si="2"/>
        <v/>
      </c>
      <c r="J11" s="88">
        <f t="shared" si="3"/>
        <v>1242</v>
      </c>
      <c r="K11" s="89">
        <f t="shared" si="4"/>
        <v>69</v>
      </c>
      <c r="L11" s="89">
        <f t="shared" si="0"/>
        <v>1311</v>
      </c>
    </row>
    <row r="12" spans="1:12" x14ac:dyDescent="0.2">
      <c r="A12" s="1">
        <v>43</v>
      </c>
      <c r="B12" s="2" t="s">
        <v>97</v>
      </c>
      <c r="C12" s="2" t="s">
        <v>98</v>
      </c>
      <c r="D12" s="2" t="s">
        <v>2</v>
      </c>
      <c r="E12" s="2" t="s">
        <v>99</v>
      </c>
      <c r="F12" s="4">
        <v>46</v>
      </c>
      <c r="G12" s="3">
        <v>17</v>
      </c>
      <c r="H12" s="3">
        <f t="shared" si="1"/>
        <v>10</v>
      </c>
      <c r="I12" s="87" t="str">
        <f t="shared" si="2"/>
        <v/>
      </c>
      <c r="J12" s="88">
        <f t="shared" si="3"/>
        <v>782</v>
      </c>
      <c r="K12" s="89">
        <f t="shared" si="4"/>
        <v>17</v>
      </c>
      <c r="L12" s="89">
        <f t="shared" si="0"/>
        <v>799</v>
      </c>
    </row>
    <row r="13" spans="1:12" x14ac:dyDescent="0.2">
      <c r="A13" s="1">
        <v>67</v>
      </c>
      <c r="B13" s="2" t="s">
        <v>100</v>
      </c>
      <c r="C13" s="2" t="s">
        <v>90</v>
      </c>
      <c r="D13" s="2" t="s">
        <v>2</v>
      </c>
      <c r="E13" s="2" t="s">
        <v>85</v>
      </c>
      <c r="F13" s="4">
        <v>14</v>
      </c>
      <c r="G13" s="3">
        <v>52</v>
      </c>
      <c r="H13" s="3">
        <f t="shared" si="1"/>
        <v>10</v>
      </c>
      <c r="I13" s="87" t="str">
        <f t="shared" si="2"/>
        <v/>
      </c>
      <c r="J13" s="88">
        <f t="shared" si="3"/>
        <v>728</v>
      </c>
      <c r="K13" s="89">
        <f t="shared" si="4"/>
        <v>52</v>
      </c>
      <c r="L13" s="89">
        <f t="shared" si="0"/>
        <v>780</v>
      </c>
    </row>
    <row r="14" spans="1:12" x14ac:dyDescent="0.2">
      <c r="A14" s="1">
        <v>70</v>
      </c>
      <c r="B14" s="2" t="s">
        <v>101</v>
      </c>
      <c r="C14" s="2" t="s">
        <v>102</v>
      </c>
      <c r="D14" s="2" t="s">
        <v>2</v>
      </c>
      <c r="E14" s="2" t="s">
        <v>103</v>
      </c>
      <c r="F14" s="4">
        <v>15</v>
      </c>
      <c r="G14" s="3">
        <v>15</v>
      </c>
      <c r="H14" s="3">
        <f t="shared" si="1"/>
        <v>10</v>
      </c>
      <c r="I14" s="87" t="str">
        <f t="shared" si="2"/>
        <v/>
      </c>
      <c r="J14" s="88">
        <f t="shared" si="3"/>
        <v>225</v>
      </c>
      <c r="K14" s="89">
        <f t="shared" si="4"/>
        <v>15</v>
      </c>
      <c r="L14" s="89">
        <f t="shared" si="0"/>
        <v>240</v>
      </c>
    </row>
    <row r="15" spans="1:12" x14ac:dyDescent="0.2">
      <c r="A15" s="1">
        <v>75</v>
      </c>
      <c r="B15" s="2" t="s">
        <v>104</v>
      </c>
      <c r="C15" s="2" t="s">
        <v>105</v>
      </c>
      <c r="D15" s="2" t="s">
        <v>2</v>
      </c>
      <c r="E15" s="2" t="s">
        <v>106</v>
      </c>
      <c r="F15" s="4">
        <v>7.75</v>
      </c>
      <c r="G15" s="3">
        <v>125</v>
      </c>
      <c r="H15" s="3">
        <f t="shared" si="1"/>
        <v>10</v>
      </c>
      <c r="I15" s="87" t="str">
        <f t="shared" si="2"/>
        <v/>
      </c>
      <c r="J15" s="88">
        <f t="shared" si="3"/>
        <v>968.75</v>
      </c>
      <c r="K15" s="89">
        <f t="shared" si="4"/>
        <v>125</v>
      </c>
      <c r="L15" s="89">
        <f t="shared" si="0"/>
        <v>1093.75</v>
      </c>
    </row>
    <row r="16" spans="1:12" x14ac:dyDescent="0.2">
      <c r="A16" s="1">
        <v>76</v>
      </c>
      <c r="B16" s="2" t="s">
        <v>107</v>
      </c>
      <c r="C16" s="2" t="s">
        <v>108</v>
      </c>
      <c r="D16" s="2" t="s">
        <v>2</v>
      </c>
      <c r="E16" s="2" t="s">
        <v>109</v>
      </c>
      <c r="F16" s="4">
        <v>18</v>
      </c>
      <c r="G16" s="3">
        <v>57</v>
      </c>
      <c r="H16" s="3">
        <f t="shared" si="1"/>
        <v>10</v>
      </c>
      <c r="I16" s="87" t="str">
        <f t="shared" si="2"/>
        <v/>
      </c>
      <c r="J16" s="88">
        <f t="shared" si="3"/>
        <v>1026</v>
      </c>
      <c r="K16" s="89">
        <f t="shared" si="4"/>
        <v>57</v>
      </c>
      <c r="L16" s="89">
        <f t="shared" si="0"/>
        <v>1083</v>
      </c>
    </row>
    <row r="17" spans="1:14" x14ac:dyDescent="0.2">
      <c r="A17" s="1">
        <v>9</v>
      </c>
      <c r="B17" s="2" t="s">
        <v>110</v>
      </c>
      <c r="C17" s="2" t="s">
        <v>111</v>
      </c>
      <c r="D17" s="2" t="s">
        <v>112</v>
      </c>
      <c r="E17" s="2" t="s">
        <v>113</v>
      </c>
      <c r="F17" s="4">
        <v>97</v>
      </c>
      <c r="G17" s="3">
        <v>29</v>
      </c>
      <c r="H17" s="3">
        <f t="shared" si="1"/>
        <v>20</v>
      </c>
      <c r="I17" s="87" t="str">
        <f t="shared" si="2"/>
        <v/>
      </c>
      <c r="J17" s="88">
        <f t="shared" si="3"/>
        <v>2813</v>
      </c>
      <c r="K17" s="89">
        <f t="shared" si="4"/>
        <v>145</v>
      </c>
      <c r="L17" s="89">
        <f t="shared" si="0"/>
        <v>2958</v>
      </c>
    </row>
    <row r="18" spans="1:14" x14ac:dyDescent="0.2">
      <c r="A18" s="1">
        <v>17</v>
      </c>
      <c r="B18" s="2" t="s">
        <v>114</v>
      </c>
      <c r="C18" s="2" t="s">
        <v>102</v>
      </c>
      <c r="D18" s="2" t="s">
        <v>112</v>
      </c>
      <c r="E18" s="2" t="s">
        <v>115</v>
      </c>
      <c r="F18" s="4">
        <v>39</v>
      </c>
      <c r="G18" s="3">
        <v>0</v>
      </c>
      <c r="H18" s="3">
        <f t="shared" si="1"/>
        <v>20</v>
      </c>
      <c r="I18" s="87">
        <f t="shared" si="2"/>
        <v>60</v>
      </c>
      <c r="J18" s="88">
        <f t="shared" si="3"/>
        <v>0</v>
      </c>
      <c r="K18" s="89">
        <f t="shared" si="4"/>
        <v>0</v>
      </c>
      <c r="L18" s="89">
        <f t="shared" si="0"/>
        <v>0</v>
      </c>
    </row>
    <row r="19" spans="1:14" x14ac:dyDescent="0.2">
      <c r="A19" s="1">
        <v>29</v>
      </c>
      <c r="B19" s="2" t="s">
        <v>116</v>
      </c>
      <c r="C19" s="2" t="s">
        <v>105</v>
      </c>
      <c r="D19" s="2" t="s">
        <v>112</v>
      </c>
      <c r="E19" s="2" t="s">
        <v>117</v>
      </c>
      <c r="F19" s="4">
        <v>123.79</v>
      </c>
      <c r="G19" s="3">
        <v>0</v>
      </c>
      <c r="H19" s="3">
        <f t="shared" si="1"/>
        <v>20</v>
      </c>
      <c r="I19" s="87">
        <f t="shared" si="2"/>
        <v>60</v>
      </c>
      <c r="J19" s="88">
        <f t="shared" si="3"/>
        <v>0</v>
      </c>
      <c r="K19" s="89">
        <f t="shared" si="4"/>
        <v>0</v>
      </c>
      <c r="L19" s="89">
        <f t="shared" si="0"/>
        <v>0</v>
      </c>
    </row>
    <row r="20" spans="1:14" x14ac:dyDescent="0.2">
      <c r="A20" s="1">
        <v>53</v>
      </c>
      <c r="B20" s="2" t="s">
        <v>118</v>
      </c>
      <c r="C20" s="2" t="s">
        <v>119</v>
      </c>
      <c r="D20" s="2" t="s">
        <v>112</v>
      </c>
      <c r="E20" s="2" t="s">
        <v>120</v>
      </c>
      <c r="F20" s="4">
        <v>32.799999999999997</v>
      </c>
      <c r="G20" s="3">
        <v>0</v>
      </c>
      <c r="H20" s="3">
        <f t="shared" si="1"/>
        <v>20</v>
      </c>
      <c r="I20" s="87">
        <f t="shared" si="2"/>
        <v>60</v>
      </c>
      <c r="J20" s="88">
        <f t="shared" si="3"/>
        <v>0</v>
      </c>
      <c r="K20" s="89">
        <f t="shared" si="4"/>
        <v>0</v>
      </c>
      <c r="L20" s="89">
        <f t="shared" si="0"/>
        <v>0</v>
      </c>
    </row>
    <row r="21" spans="1:14" x14ac:dyDescent="0.2">
      <c r="A21" s="1">
        <v>54</v>
      </c>
      <c r="B21" s="2" t="s">
        <v>121</v>
      </c>
      <c r="C21" s="2" t="s">
        <v>122</v>
      </c>
      <c r="D21" s="2" t="s">
        <v>112</v>
      </c>
      <c r="E21" s="2" t="s">
        <v>123</v>
      </c>
      <c r="F21" s="4">
        <v>7.45</v>
      </c>
      <c r="G21" s="3">
        <v>21</v>
      </c>
      <c r="H21" s="3">
        <f t="shared" si="1"/>
        <v>20</v>
      </c>
      <c r="I21" s="87" t="str">
        <f t="shared" si="2"/>
        <v/>
      </c>
      <c r="J21" s="88">
        <f t="shared" si="3"/>
        <v>156.45000000000002</v>
      </c>
      <c r="K21" s="89">
        <f t="shared" si="4"/>
        <v>105</v>
      </c>
      <c r="L21" s="89">
        <f t="shared" si="0"/>
        <v>261.45000000000005</v>
      </c>
    </row>
    <row r="22" spans="1:14" x14ac:dyDescent="0.2">
      <c r="A22" s="1">
        <v>55</v>
      </c>
      <c r="B22" s="2" t="s">
        <v>124</v>
      </c>
      <c r="C22" s="2" t="s">
        <v>122</v>
      </c>
      <c r="D22" s="2" t="s">
        <v>112</v>
      </c>
      <c r="E22" s="2" t="s">
        <v>125</v>
      </c>
      <c r="F22" s="4">
        <v>24</v>
      </c>
      <c r="G22" s="3">
        <v>115</v>
      </c>
      <c r="H22" s="3">
        <f t="shared" si="1"/>
        <v>20</v>
      </c>
      <c r="I22" s="87" t="str">
        <f t="shared" si="2"/>
        <v/>
      </c>
      <c r="J22" s="88">
        <f t="shared" si="3"/>
        <v>2760</v>
      </c>
      <c r="K22" s="89">
        <f t="shared" si="4"/>
        <v>575</v>
      </c>
      <c r="L22" s="89">
        <f t="shared" si="0"/>
        <v>3335</v>
      </c>
    </row>
    <row r="23" spans="1:14" x14ac:dyDescent="0.2">
      <c r="A23" s="1">
        <v>3</v>
      </c>
      <c r="B23" s="2" t="s">
        <v>126</v>
      </c>
      <c r="C23" s="2" t="s">
        <v>82</v>
      </c>
      <c r="D23" s="2" t="s">
        <v>127</v>
      </c>
      <c r="E23" s="2" t="s">
        <v>128</v>
      </c>
      <c r="F23" s="4">
        <v>10</v>
      </c>
      <c r="G23" s="3">
        <v>13</v>
      </c>
      <c r="H23" s="3">
        <f t="shared" si="1"/>
        <v>15</v>
      </c>
      <c r="I23" s="87">
        <f t="shared" si="2"/>
        <v>214.5</v>
      </c>
      <c r="J23" s="88">
        <f t="shared" si="3"/>
        <v>130</v>
      </c>
      <c r="K23" s="89">
        <f t="shared" si="4"/>
        <v>13</v>
      </c>
      <c r="L23" s="89">
        <f t="shared" si="0"/>
        <v>143</v>
      </c>
      <c r="N23" s="81"/>
    </row>
    <row r="24" spans="1:14" x14ac:dyDescent="0.2">
      <c r="A24" s="1">
        <v>4</v>
      </c>
      <c r="B24" s="2" t="s">
        <v>129</v>
      </c>
      <c r="C24" s="2" t="s">
        <v>130</v>
      </c>
      <c r="D24" s="2" t="s">
        <v>127</v>
      </c>
      <c r="E24" s="2" t="s">
        <v>131</v>
      </c>
      <c r="F24" s="4">
        <v>22</v>
      </c>
      <c r="G24" s="3">
        <v>53</v>
      </c>
      <c r="H24" s="3">
        <f t="shared" si="1"/>
        <v>15</v>
      </c>
      <c r="I24" s="87" t="str">
        <f t="shared" si="2"/>
        <v/>
      </c>
      <c r="J24" s="88">
        <f t="shared" si="3"/>
        <v>1166</v>
      </c>
      <c r="K24" s="89">
        <f t="shared" si="4"/>
        <v>53</v>
      </c>
      <c r="L24" s="89">
        <f t="shared" si="0"/>
        <v>1219</v>
      </c>
    </row>
    <row r="25" spans="1:14" x14ac:dyDescent="0.2">
      <c r="A25" s="1">
        <v>5</v>
      </c>
      <c r="B25" s="2" t="s">
        <v>132</v>
      </c>
      <c r="C25" s="2" t="s">
        <v>130</v>
      </c>
      <c r="D25" s="2" t="s">
        <v>127</v>
      </c>
      <c r="E25" s="2" t="s">
        <v>133</v>
      </c>
      <c r="F25" s="4">
        <v>21.35</v>
      </c>
      <c r="G25" s="3">
        <v>0</v>
      </c>
      <c r="H25" s="3">
        <f t="shared" si="1"/>
        <v>15</v>
      </c>
      <c r="I25" s="87">
        <f t="shared" si="2"/>
        <v>45</v>
      </c>
      <c r="J25" s="88">
        <f t="shared" si="3"/>
        <v>0</v>
      </c>
      <c r="K25" s="89">
        <f t="shared" si="4"/>
        <v>0</v>
      </c>
      <c r="L25" s="89">
        <f t="shared" si="0"/>
        <v>0</v>
      </c>
      <c r="N25" s="81"/>
    </row>
    <row r="26" spans="1:14" x14ac:dyDescent="0.2">
      <c r="A26" s="1">
        <v>6</v>
      </c>
      <c r="B26" s="2" t="s">
        <v>134</v>
      </c>
      <c r="C26" s="2" t="s">
        <v>135</v>
      </c>
      <c r="D26" s="2" t="s">
        <v>127</v>
      </c>
      <c r="E26" s="2" t="s">
        <v>136</v>
      </c>
      <c r="F26" s="4">
        <v>25</v>
      </c>
      <c r="G26" s="3">
        <v>120</v>
      </c>
      <c r="H26" s="3">
        <f t="shared" si="1"/>
        <v>15</v>
      </c>
      <c r="I26" s="87" t="str">
        <f t="shared" si="2"/>
        <v/>
      </c>
      <c r="J26" s="88">
        <f t="shared" si="3"/>
        <v>3000</v>
      </c>
      <c r="K26" s="89">
        <f t="shared" si="4"/>
        <v>120</v>
      </c>
      <c r="L26" s="89">
        <f t="shared" si="0"/>
        <v>3120</v>
      </c>
    </row>
    <row r="27" spans="1:14" x14ac:dyDescent="0.2">
      <c r="A27" s="1">
        <v>8</v>
      </c>
      <c r="B27" s="2" t="s">
        <v>137</v>
      </c>
      <c r="C27" s="2" t="s">
        <v>135</v>
      </c>
      <c r="D27" s="2" t="s">
        <v>127</v>
      </c>
      <c r="E27" s="2" t="s">
        <v>138</v>
      </c>
      <c r="F27" s="4">
        <v>40</v>
      </c>
      <c r="G27" s="3">
        <v>6</v>
      </c>
      <c r="H27" s="3">
        <f t="shared" si="1"/>
        <v>15</v>
      </c>
      <c r="I27" s="87">
        <f t="shared" si="2"/>
        <v>99</v>
      </c>
      <c r="J27" s="88">
        <f t="shared" si="3"/>
        <v>240</v>
      </c>
      <c r="K27" s="89">
        <f t="shared" si="4"/>
        <v>6</v>
      </c>
      <c r="L27" s="89">
        <f t="shared" si="0"/>
        <v>246</v>
      </c>
    </row>
    <row r="28" spans="1:14" x14ac:dyDescent="0.2">
      <c r="A28" s="1">
        <v>15</v>
      </c>
      <c r="B28" s="2" t="s">
        <v>139</v>
      </c>
      <c r="C28" s="2" t="s">
        <v>140</v>
      </c>
      <c r="D28" s="2" t="s">
        <v>127</v>
      </c>
      <c r="E28" s="2" t="s">
        <v>141</v>
      </c>
      <c r="F28" s="4">
        <v>15.5</v>
      </c>
      <c r="G28" s="3">
        <v>39</v>
      </c>
      <c r="H28" s="3">
        <f t="shared" si="1"/>
        <v>15</v>
      </c>
      <c r="I28" s="87" t="str">
        <f t="shared" si="2"/>
        <v/>
      </c>
      <c r="J28" s="88">
        <f t="shared" si="3"/>
        <v>604.5</v>
      </c>
      <c r="K28" s="89">
        <f t="shared" si="4"/>
        <v>39</v>
      </c>
      <c r="L28" s="89">
        <f t="shared" si="0"/>
        <v>643.5</v>
      </c>
    </row>
    <row r="29" spans="1:14" x14ac:dyDescent="0.2">
      <c r="A29" s="1">
        <v>44</v>
      </c>
      <c r="B29" s="2" t="s">
        <v>142</v>
      </c>
      <c r="C29" s="2" t="s">
        <v>98</v>
      </c>
      <c r="D29" s="2" t="s">
        <v>127</v>
      </c>
      <c r="E29" s="2" t="s">
        <v>143</v>
      </c>
      <c r="F29" s="4">
        <v>19.45</v>
      </c>
      <c r="G29" s="3">
        <v>27</v>
      </c>
      <c r="H29" s="3">
        <f t="shared" si="1"/>
        <v>15</v>
      </c>
      <c r="I29" s="87" t="str">
        <f t="shared" si="2"/>
        <v/>
      </c>
      <c r="J29" s="88">
        <f t="shared" si="3"/>
        <v>525.15</v>
      </c>
      <c r="K29" s="89">
        <f t="shared" si="4"/>
        <v>27</v>
      </c>
      <c r="L29" s="89">
        <f t="shared" si="0"/>
        <v>552.15</v>
      </c>
    </row>
    <row r="30" spans="1:14" x14ac:dyDescent="0.2">
      <c r="A30" s="1">
        <v>61</v>
      </c>
      <c r="B30" s="2" t="s">
        <v>144</v>
      </c>
      <c r="C30" s="2" t="s">
        <v>145</v>
      </c>
      <c r="D30" s="2" t="s">
        <v>127</v>
      </c>
      <c r="E30" s="2" t="s">
        <v>146</v>
      </c>
      <c r="F30" s="4">
        <v>28.5</v>
      </c>
      <c r="G30" s="3">
        <v>113</v>
      </c>
      <c r="H30" s="3">
        <f t="shared" si="1"/>
        <v>15</v>
      </c>
      <c r="I30" s="87" t="str">
        <f t="shared" si="2"/>
        <v/>
      </c>
      <c r="J30" s="88">
        <f t="shared" si="3"/>
        <v>3220.5</v>
      </c>
      <c r="K30" s="89">
        <f t="shared" si="4"/>
        <v>113</v>
      </c>
      <c r="L30" s="89">
        <f t="shared" si="0"/>
        <v>3333.5</v>
      </c>
    </row>
    <row r="31" spans="1:14" x14ac:dyDescent="0.2">
      <c r="A31" s="1">
        <v>63</v>
      </c>
      <c r="B31" s="2" t="s">
        <v>147</v>
      </c>
      <c r="C31" s="2" t="s">
        <v>102</v>
      </c>
      <c r="D31" s="2" t="s">
        <v>127</v>
      </c>
      <c r="E31" s="2" t="s">
        <v>148</v>
      </c>
      <c r="F31" s="4">
        <v>43.9</v>
      </c>
      <c r="G31" s="3">
        <v>24</v>
      </c>
      <c r="H31" s="3">
        <f t="shared" si="1"/>
        <v>15</v>
      </c>
      <c r="I31" s="87" t="str">
        <f t="shared" si="2"/>
        <v/>
      </c>
      <c r="J31" s="88">
        <f t="shared" si="3"/>
        <v>1053.5999999999999</v>
      </c>
      <c r="K31" s="89">
        <f t="shared" si="4"/>
        <v>24</v>
      </c>
      <c r="L31" s="89">
        <f t="shared" si="0"/>
        <v>1077.5999999999999</v>
      </c>
    </row>
    <row r="32" spans="1:14" x14ac:dyDescent="0.2">
      <c r="A32" s="1">
        <v>65</v>
      </c>
      <c r="B32" s="2" t="s">
        <v>149</v>
      </c>
      <c r="C32" s="2" t="s">
        <v>130</v>
      </c>
      <c r="D32" s="2" t="s">
        <v>127</v>
      </c>
      <c r="E32" s="2" t="s">
        <v>150</v>
      </c>
      <c r="F32" s="4">
        <v>21.05</v>
      </c>
      <c r="G32" s="3">
        <v>76</v>
      </c>
      <c r="H32" s="3">
        <f t="shared" si="1"/>
        <v>15</v>
      </c>
      <c r="I32" s="87" t="str">
        <f t="shared" si="2"/>
        <v/>
      </c>
      <c r="J32" s="88">
        <f t="shared" si="3"/>
        <v>1599.8</v>
      </c>
      <c r="K32" s="89">
        <f t="shared" si="4"/>
        <v>76</v>
      </c>
      <c r="L32" s="89">
        <f t="shared" si="0"/>
        <v>1675.8</v>
      </c>
    </row>
    <row r="33" spans="1:12" x14ac:dyDescent="0.2">
      <c r="A33" s="1">
        <v>66</v>
      </c>
      <c r="B33" s="2" t="s">
        <v>151</v>
      </c>
      <c r="C33" s="2" t="s">
        <v>130</v>
      </c>
      <c r="D33" s="2" t="s">
        <v>127</v>
      </c>
      <c r="E33" s="2" t="s">
        <v>152</v>
      </c>
      <c r="F33" s="4">
        <v>17</v>
      </c>
      <c r="G33" s="3">
        <v>4</v>
      </c>
      <c r="H33" s="3">
        <f t="shared" si="1"/>
        <v>15</v>
      </c>
      <c r="I33" s="87">
        <f t="shared" si="2"/>
        <v>66</v>
      </c>
      <c r="J33" s="88">
        <f t="shared" si="3"/>
        <v>68</v>
      </c>
      <c r="K33" s="89">
        <f t="shared" si="4"/>
        <v>4</v>
      </c>
      <c r="L33" s="89">
        <f t="shared" si="0"/>
        <v>72</v>
      </c>
    </row>
    <row r="34" spans="1:12" x14ac:dyDescent="0.2">
      <c r="A34" s="1">
        <v>77</v>
      </c>
      <c r="B34" s="2" t="s">
        <v>153</v>
      </c>
      <c r="C34" s="2" t="s">
        <v>105</v>
      </c>
      <c r="D34" s="2" t="s">
        <v>127</v>
      </c>
      <c r="E34" s="2" t="s">
        <v>154</v>
      </c>
      <c r="F34" s="4">
        <v>13</v>
      </c>
      <c r="G34" s="3">
        <v>32</v>
      </c>
      <c r="H34" s="3">
        <f t="shared" si="1"/>
        <v>15</v>
      </c>
      <c r="I34" s="87" t="str">
        <f t="shared" si="2"/>
        <v/>
      </c>
      <c r="J34" s="88">
        <f t="shared" si="3"/>
        <v>416</v>
      </c>
      <c r="K34" s="89">
        <f t="shared" si="4"/>
        <v>32</v>
      </c>
      <c r="L34" s="89">
        <f t="shared" si="0"/>
        <v>448</v>
      </c>
    </row>
    <row r="35" spans="1:12" x14ac:dyDescent="0.2">
      <c r="A35" s="1">
        <v>7</v>
      </c>
      <c r="B35" s="2" t="s">
        <v>155</v>
      </c>
      <c r="C35" s="2" t="s">
        <v>135</v>
      </c>
      <c r="D35" s="2" t="s">
        <v>156</v>
      </c>
      <c r="E35" s="2" t="s">
        <v>157</v>
      </c>
      <c r="F35" s="4">
        <v>30</v>
      </c>
      <c r="G35" s="3">
        <v>15</v>
      </c>
      <c r="H35" s="3">
        <f t="shared" si="1"/>
        <v>10</v>
      </c>
      <c r="I35" s="87" t="str">
        <f t="shared" si="2"/>
        <v/>
      </c>
      <c r="J35" s="88">
        <f t="shared" si="3"/>
        <v>450</v>
      </c>
      <c r="K35" s="89">
        <f t="shared" si="4"/>
        <v>75</v>
      </c>
      <c r="L35" s="89">
        <f t="shared" si="0"/>
        <v>525</v>
      </c>
    </row>
    <row r="36" spans="1:12" x14ac:dyDescent="0.2">
      <c r="A36" s="1">
        <v>14</v>
      </c>
      <c r="B36" s="2" t="s">
        <v>158</v>
      </c>
      <c r="C36" s="2" t="s">
        <v>140</v>
      </c>
      <c r="D36" s="2" t="s">
        <v>156</v>
      </c>
      <c r="E36" s="2" t="s">
        <v>159</v>
      </c>
      <c r="F36" s="4">
        <v>23.25</v>
      </c>
      <c r="G36" s="3">
        <v>35</v>
      </c>
      <c r="H36" s="3">
        <f t="shared" si="1"/>
        <v>10</v>
      </c>
      <c r="I36" s="87" t="str">
        <f t="shared" si="2"/>
        <v/>
      </c>
      <c r="J36" s="88">
        <f t="shared" si="3"/>
        <v>813.75</v>
      </c>
      <c r="K36" s="89">
        <f t="shared" si="4"/>
        <v>175</v>
      </c>
      <c r="L36" s="89">
        <f t="shared" si="0"/>
        <v>988.75</v>
      </c>
    </row>
    <row r="37" spans="1:12" x14ac:dyDescent="0.2">
      <c r="A37" s="1">
        <v>28</v>
      </c>
      <c r="B37" s="2" t="s">
        <v>160</v>
      </c>
      <c r="C37" s="2" t="s">
        <v>105</v>
      </c>
      <c r="D37" s="2" t="s">
        <v>156</v>
      </c>
      <c r="E37" s="2" t="s">
        <v>161</v>
      </c>
      <c r="F37" s="4">
        <v>45.6</v>
      </c>
      <c r="G37" s="3">
        <v>26</v>
      </c>
      <c r="H37" s="3">
        <f t="shared" si="1"/>
        <v>10</v>
      </c>
      <c r="I37" s="87" t="str">
        <f t="shared" si="2"/>
        <v/>
      </c>
      <c r="J37" s="88">
        <f t="shared" si="3"/>
        <v>1185.6000000000001</v>
      </c>
      <c r="K37" s="89">
        <f t="shared" si="4"/>
        <v>130</v>
      </c>
      <c r="L37" s="89">
        <f t="shared" si="0"/>
        <v>1315.6000000000001</v>
      </c>
    </row>
    <row r="38" spans="1:12" x14ac:dyDescent="0.2">
      <c r="A38" s="1">
        <v>51</v>
      </c>
      <c r="B38" s="2" t="s">
        <v>162</v>
      </c>
      <c r="C38" s="2" t="s">
        <v>119</v>
      </c>
      <c r="D38" s="2" t="s">
        <v>156</v>
      </c>
      <c r="E38" s="2" t="s">
        <v>163</v>
      </c>
      <c r="F38" s="4">
        <v>53</v>
      </c>
      <c r="G38" s="3">
        <v>20</v>
      </c>
      <c r="H38" s="3">
        <f t="shared" si="1"/>
        <v>10</v>
      </c>
      <c r="I38" s="87" t="str">
        <f t="shared" si="2"/>
        <v/>
      </c>
      <c r="J38" s="88">
        <f t="shared" si="3"/>
        <v>1060</v>
      </c>
      <c r="K38" s="89">
        <f t="shared" si="4"/>
        <v>100</v>
      </c>
      <c r="L38" s="89">
        <f t="shared" si="0"/>
        <v>1160</v>
      </c>
    </row>
    <row r="39" spans="1:12" x14ac:dyDescent="0.2">
      <c r="A39" s="1">
        <v>74</v>
      </c>
      <c r="B39" s="2" t="s">
        <v>164</v>
      </c>
      <c r="C39" s="2" t="s">
        <v>111</v>
      </c>
      <c r="D39" s="2" t="s">
        <v>156</v>
      </c>
      <c r="E39" s="2" t="s">
        <v>165</v>
      </c>
      <c r="F39" s="4">
        <v>10</v>
      </c>
      <c r="G39" s="3">
        <v>4</v>
      </c>
      <c r="H39" s="3">
        <f t="shared" si="1"/>
        <v>10</v>
      </c>
      <c r="I39" s="87">
        <f t="shared" si="2"/>
        <v>44</v>
      </c>
      <c r="J39" s="88">
        <f t="shared" si="3"/>
        <v>40</v>
      </c>
      <c r="K39" s="89">
        <f t="shared" si="4"/>
        <v>20</v>
      </c>
      <c r="L39" s="89">
        <f t="shared" si="0"/>
        <v>60</v>
      </c>
    </row>
    <row r="40" spans="1:12" x14ac:dyDescent="0.2">
      <c r="A40" s="1">
        <v>22</v>
      </c>
      <c r="B40" s="2" t="s">
        <v>166</v>
      </c>
      <c r="C40" s="2" t="s">
        <v>167</v>
      </c>
      <c r="D40" s="2" t="s">
        <v>168</v>
      </c>
      <c r="E40" s="2" t="s">
        <v>169</v>
      </c>
      <c r="F40" s="4">
        <v>21</v>
      </c>
      <c r="G40" s="3">
        <v>104</v>
      </c>
      <c r="H40" s="3">
        <f t="shared" si="1"/>
        <v>5</v>
      </c>
      <c r="I40" s="87" t="str">
        <f t="shared" si="2"/>
        <v/>
      </c>
      <c r="J40" s="88">
        <f t="shared" si="3"/>
        <v>2184</v>
      </c>
      <c r="K40" s="89">
        <f t="shared" si="4"/>
        <v>312</v>
      </c>
      <c r="L40" s="89">
        <f t="shared" si="0"/>
        <v>2496</v>
      </c>
    </row>
    <row r="41" spans="1:12" x14ac:dyDescent="0.2">
      <c r="A41" s="1">
        <v>23</v>
      </c>
      <c r="B41" s="2" t="s">
        <v>170</v>
      </c>
      <c r="C41" s="2" t="s">
        <v>167</v>
      </c>
      <c r="D41" s="2" t="s">
        <v>168</v>
      </c>
      <c r="E41" s="2" t="s">
        <v>171</v>
      </c>
      <c r="F41" s="4">
        <v>9</v>
      </c>
      <c r="G41" s="3">
        <v>61</v>
      </c>
      <c r="H41" s="3">
        <f t="shared" si="1"/>
        <v>5</v>
      </c>
      <c r="I41" s="87" t="str">
        <f t="shared" si="2"/>
        <v/>
      </c>
      <c r="J41" s="88">
        <f t="shared" si="3"/>
        <v>549</v>
      </c>
      <c r="K41" s="89">
        <f t="shared" si="4"/>
        <v>183</v>
      </c>
      <c r="L41" s="89">
        <f t="shared" si="0"/>
        <v>732</v>
      </c>
    </row>
    <row r="42" spans="1:12" x14ac:dyDescent="0.2">
      <c r="A42" s="1">
        <v>42</v>
      </c>
      <c r="B42" s="2" t="s">
        <v>172</v>
      </c>
      <c r="C42" s="2" t="s">
        <v>98</v>
      </c>
      <c r="D42" s="2" t="s">
        <v>168</v>
      </c>
      <c r="E42" s="2" t="s">
        <v>173</v>
      </c>
      <c r="F42" s="4">
        <v>14</v>
      </c>
      <c r="G42" s="3">
        <v>26</v>
      </c>
      <c r="H42" s="3">
        <f t="shared" si="1"/>
        <v>5</v>
      </c>
      <c r="I42" s="87" t="str">
        <f t="shared" si="2"/>
        <v/>
      </c>
      <c r="J42" s="88">
        <f t="shared" si="3"/>
        <v>364</v>
      </c>
      <c r="K42" s="89">
        <f t="shared" si="4"/>
        <v>78</v>
      </c>
      <c r="L42" s="89">
        <f t="shared" si="0"/>
        <v>442</v>
      </c>
    </row>
    <row r="43" spans="1:12" x14ac:dyDescent="0.2">
      <c r="A43" s="1">
        <v>52</v>
      </c>
      <c r="B43" s="2" t="s">
        <v>174</v>
      </c>
      <c r="C43" s="2" t="s">
        <v>119</v>
      </c>
      <c r="D43" s="2" t="s">
        <v>168</v>
      </c>
      <c r="E43" s="2" t="s">
        <v>175</v>
      </c>
      <c r="F43" s="4">
        <v>7</v>
      </c>
      <c r="G43" s="3">
        <v>38</v>
      </c>
      <c r="H43" s="3">
        <f t="shared" si="1"/>
        <v>5</v>
      </c>
      <c r="I43" s="87" t="str">
        <f t="shared" si="2"/>
        <v/>
      </c>
      <c r="J43" s="88">
        <f t="shared" si="3"/>
        <v>266</v>
      </c>
      <c r="K43" s="89">
        <f t="shared" si="4"/>
        <v>114</v>
      </c>
      <c r="L43" s="89">
        <f t="shared" si="0"/>
        <v>380</v>
      </c>
    </row>
    <row r="44" spans="1:12" x14ac:dyDescent="0.2">
      <c r="A44" s="1">
        <v>56</v>
      </c>
      <c r="B44" s="2" t="s">
        <v>176</v>
      </c>
      <c r="C44" s="2" t="s">
        <v>177</v>
      </c>
      <c r="D44" s="2" t="s">
        <v>168</v>
      </c>
      <c r="E44" s="2" t="s">
        <v>178</v>
      </c>
      <c r="F44" s="4">
        <v>38</v>
      </c>
      <c r="G44" s="3">
        <v>21</v>
      </c>
      <c r="H44" s="3">
        <f t="shared" si="1"/>
        <v>5</v>
      </c>
      <c r="I44" s="87" t="str">
        <f t="shared" si="2"/>
        <v/>
      </c>
      <c r="J44" s="88">
        <f t="shared" si="3"/>
        <v>798</v>
      </c>
      <c r="K44" s="89">
        <f t="shared" si="4"/>
        <v>63</v>
      </c>
      <c r="L44" s="89">
        <f t="shared" si="0"/>
        <v>861</v>
      </c>
    </row>
    <row r="45" spans="1:12" x14ac:dyDescent="0.2">
      <c r="A45" s="1">
        <v>57</v>
      </c>
      <c r="B45" s="2" t="s">
        <v>179</v>
      </c>
      <c r="C45" s="2" t="s">
        <v>177</v>
      </c>
      <c r="D45" s="2" t="s">
        <v>168</v>
      </c>
      <c r="E45" s="2" t="s">
        <v>178</v>
      </c>
      <c r="F45" s="4">
        <v>19.5</v>
      </c>
      <c r="G45" s="3">
        <v>36</v>
      </c>
      <c r="H45" s="3">
        <f t="shared" si="1"/>
        <v>5</v>
      </c>
      <c r="I45" s="87" t="str">
        <f t="shared" si="2"/>
        <v/>
      </c>
      <c r="J45" s="88">
        <f t="shared" si="3"/>
        <v>702</v>
      </c>
      <c r="K45" s="89">
        <f t="shared" si="4"/>
        <v>108</v>
      </c>
      <c r="L45" s="89">
        <f t="shared" si="0"/>
        <v>810</v>
      </c>
    </row>
    <row r="46" spans="1:12" x14ac:dyDescent="0.2">
      <c r="A46" s="1">
        <v>64</v>
      </c>
      <c r="B46" s="2" t="s">
        <v>180</v>
      </c>
      <c r="C46" s="2" t="s">
        <v>105</v>
      </c>
      <c r="D46" s="2" t="s">
        <v>168</v>
      </c>
      <c r="E46" s="2" t="s">
        <v>181</v>
      </c>
      <c r="F46" s="4">
        <v>33.25</v>
      </c>
      <c r="G46" s="3">
        <v>22</v>
      </c>
      <c r="H46" s="3">
        <f t="shared" si="1"/>
        <v>5</v>
      </c>
      <c r="I46" s="87" t="str">
        <f t="shared" si="2"/>
        <v/>
      </c>
      <c r="J46" s="88">
        <f t="shared" si="3"/>
        <v>731.5</v>
      </c>
      <c r="K46" s="89">
        <f t="shared" si="4"/>
        <v>66</v>
      </c>
      <c r="L46" s="89">
        <f t="shared" si="0"/>
        <v>797.5</v>
      </c>
    </row>
    <row r="47" spans="1:12" x14ac:dyDescent="0.2">
      <c r="A47" s="1">
        <v>11</v>
      </c>
      <c r="B47" s="2" t="s">
        <v>182</v>
      </c>
      <c r="C47" s="2" t="s">
        <v>183</v>
      </c>
      <c r="D47" s="2" t="s">
        <v>184</v>
      </c>
      <c r="E47" s="2" t="s">
        <v>185</v>
      </c>
      <c r="F47" s="4">
        <v>21</v>
      </c>
      <c r="G47" s="3">
        <v>22</v>
      </c>
      <c r="H47" s="3">
        <f t="shared" si="1"/>
        <v>10</v>
      </c>
      <c r="I47" s="87" t="str">
        <f t="shared" si="2"/>
        <v/>
      </c>
      <c r="J47" s="88">
        <f t="shared" si="3"/>
        <v>462</v>
      </c>
      <c r="K47" s="89">
        <f t="shared" si="4"/>
        <v>110</v>
      </c>
      <c r="L47" s="89">
        <f t="shared" si="0"/>
        <v>572</v>
      </c>
    </row>
    <row r="48" spans="1:12" x14ac:dyDescent="0.2">
      <c r="A48" s="1">
        <v>12</v>
      </c>
      <c r="B48" s="2" t="s">
        <v>186</v>
      </c>
      <c r="C48" s="2" t="s">
        <v>183</v>
      </c>
      <c r="D48" s="2" t="s">
        <v>184</v>
      </c>
      <c r="E48" s="2" t="s">
        <v>187</v>
      </c>
      <c r="F48" s="4">
        <v>38</v>
      </c>
      <c r="G48" s="3">
        <v>86</v>
      </c>
      <c r="H48" s="3">
        <f t="shared" si="1"/>
        <v>10</v>
      </c>
      <c r="I48" s="87" t="str">
        <f t="shared" si="2"/>
        <v/>
      </c>
      <c r="J48" s="88">
        <f t="shared" si="3"/>
        <v>3268</v>
      </c>
      <c r="K48" s="89">
        <f t="shared" si="4"/>
        <v>430</v>
      </c>
      <c r="L48" s="89">
        <f t="shared" si="0"/>
        <v>3698</v>
      </c>
    </row>
    <row r="49" spans="1:12" x14ac:dyDescent="0.2">
      <c r="A49" s="1">
        <v>31</v>
      </c>
      <c r="B49" s="2" t="s">
        <v>188</v>
      </c>
      <c r="C49" s="2" t="s">
        <v>189</v>
      </c>
      <c r="D49" s="2" t="s">
        <v>184</v>
      </c>
      <c r="E49" s="2" t="s">
        <v>190</v>
      </c>
      <c r="F49" s="4">
        <v>12.5</v>
      </c>
      <c r="G49" s="3">
        <v>0</v>
      </c>
      <c r="H49" s="3">
        <f t="shared" si="1"/>
        <v>10</v>
      </c>
      <c r="I49" s="87">
        <f t="shared" si="2"/>
        <v>30</v>
      </c>
      <c r="J49" s="88">
        <f t="shared" si="3"/>
        <v>0</v>
      </c>
      <c r="K49" s="89">
        <f t="shared" si="4"/>
        <v>0</v>
      </c>
      <c r="L49" s="89">
        <f t="shared" si="0"/>
        <v>0</v>
      </c>
    </row>
    <row r="50" spans="1:12" x14ac:dyDescent="0.2">
      <c r="A50" s="1">
        <v>32</v>
      </c>
      <c r="B50" s="2" t="s">
        <v>191</v>
      </c>
      <c r="C50" s="2" t="s">
        <v>189</v>
      </c>
      <c r="D50" s="2" t="s">
        <v>184</v>
      </c>
      <c r="E50" s="2" t="s">
        <v>192</v>
      </c>
      <c r="F50" s="4">
        <v>32</v>
      </c>
      <c r="G50" s="3">
        <v>9</v>
      </c>
      <c r="H50" s="3">
        <f t="shared" si="1"/>
        <v>10</v>
      </c>
      <c r="I50" s="87">
        <f t="shared" si="2"/>
        <v>99</v>
      </c>
      <c r="J50" s="88">
        <f t="shared" si="3"/>
        <v>288</v>
      </c>
      <c r="K50" s="89">
        <f t="shared" si="4"/>
        <v>45</v>
      </c>
      <c r="L50" s="89">
        <f t="shared" si="0"/>
        <v>333</v>
      </c>
    </row>
    <row r="51" spans="1:12" x14ac:dyDescent="0.2">
      <c r="A51" s="1">
        <v>33</v>
      </c>
      <c r="B51" s="2" t="s">
        <v>193</v>
      </c>
      <c r="C51" s="2" t="s">
        <v>194</v>
      </c>
      <c r="D51" s="2" t="s">
        <v>184</v>
      </c>
      <c r="E51" s="2" t="s">
        <v>195</v>
      </c>
      <c r="F51" s="4">
        <v>2.5</v>
      </c>
      <c r="G51" s="3">
        <v>112</v>
      </c>
      <c r="H51" s="3">
        <f t="shared" si="1"/>
        <v>10</v>
      </c>
      <c r="I51" s="87" t="str">
        <f t="shared" si="2"/>
        <v/>
      </c>
      <c r="J51" s="88">
        <f t="shared" si="3"/>
        <v>280</v>
      </c>
      <c r="K51" s="89">
        <f t="shared" si="4"/>
        <v>560</v>
      </c>
      <c r="L51" s="89">
        <f t="shared" si="0"/>
        <v>840</v>
      </c>
    </row>
    <row r="52" spans="1:12" x14ac:dyDescent="0.2">
      <c r="A52" s="1">
        <v>59</v>
      </c>
      <c r="B52" s="2" t="s">
        <v>196</v>
      </c>
      <c r="C52" s="2" t="s">
        <v>197</v>
      </c>
      <c r="D52" s="2" t="s">
        <v>184</v>
      </c>
      <c r="E52" s="2" t="s">
        <v>165</v>
      </c>
      <c r="F52" s="4">
        <v>55</v>
      </c>
      <c r="G52" s="3">
        <v>79</v>
      </c>
      <c r="H52" s="3">
        <f t="shared" si="1"/>
        <v>10</v>
      </c>
      <c r="I52" s="87" t="str">
        <f t="shared" si="2"/>
        <v/>
      </c>
      <c r="J52" s="88">
        <f t="shared" si="3"/>
        <v>4345</v>
      </c>
      <c r="K52" s="89">
        <f t="shared" si="4"/>
        <v>395</v>
      </c>
      <c r="L52" s="89">
        <f t="shared" si="0"/>
        <v>4740</v>
      </c>
    </row>
    <row r="53" spans="1:12" x14ac:dyDescent="0.2">
      <c r="A53" s="1">
        <v>60</v>
      </c>
      <c r="B53" s="2" t="s">
        <v>198</v>
      </c>
      <c r="C53" s="2" t="s">
        <v>197</v>
      </c>
      <c r="D53" s="2" t="s">
        <v>184</v>
      </c>
      <c r="E53" s="2" t="s">
        <v>199</v>
      </c>
      <c r="F53" s="4">
        <v>34</v>
      </c>
      <c r="G53" s="3">
        <v>19</v>
      </c>
      <c r="H53" s="3">
        <f t="shared" si="1"/>
        <v>10</v>
      </c>
      <c r="I53" s="87" t="str">
        <f t="shared" si="2"/>
        <v/>
      </c>
      <c r="J53" s="88">
        <f t="shared" si="3"/>
        <v>646</v>
      </c>
      <c r="K53" s="89">
        <f t="shared" si="4"/>
        <v>95</v>
      </c>
      <c r="L53" s="89">
        <f t="shared" si="0"/>
        <v>741</v>
      </c>
    </row>
    <row r="54" spans="1:12" x14ac:dyDescent="0.2">
      <c r="A54" s="1">
        <v>69</v>
      </c>
      <c r="B54" s="2" t="s">
        <v>200</v>
      </c>
      <c r="C54" s="2" t="s">
        <v>194</v>
      </c>
      <c r="D54" s="2" t="s">
        <v>184</v>
      </c>
      <c r="E54" s="2" t="s">
        <v>201</v>
      </c>
      <c r="F54" s="4">
        <v>36</v>
      </c>
      <c r="G54" s="3">
        <v>26</v>
      </c>
      <c r="H54" s="3">
        <f t="shared" si="1"/>
        <v>10</v>
      </c>
      <c r="I54" s="87" t="str">
        <f t="shared" si="2"/>
        <v/>
      </c>
      <c r="J54" s="88">
        <f t="shared" si="3"/>
        <v>936</v>
      </c>
      <c r="K54" s="89">
        <f t="shared" si="4"/>
        <v>130</v>
      </c>
      <c r="L54" s="89">
        <f t="shared" si="0"/>
        <v>1066</v>
      </c>
    </row>
    <row r="55" spans="1:12" x14ac:dyDescent="0.2">
      <c r="A55" s="1">
        <v>71</v>
      </c>
      <c r="B55" s="2" t="s">
        <v>202</v>
      </c>
      <c r="C55" s="2" t="s">
        <v>194</v>
      </c>
      <c r="D55" s="2" t="s">
        <v>184</v>
      </c>
      <c r="E55" s="2" t="s">
        <v>187</v>
      </c>
      <c r="F55" s="4">
        <v>21.5</v>
      </c>
      <c r="G55" s="3">
        <v>26</v>
      </c>
      <c r="H55" s="3">
        <f t="shared" si="1"/>
        <v>10</v>
      </c>
      <c r="I55" s="87" t="str">
        <f t="shared" si="2"/>
        <v/>
      </c>
      <c r="J55" s="88">
        <f t="shared" si="3"/>
        <v>559</v>
      </c>
      <c r="K55" s="89">
        <f t="shared" si="4"/>
        <v>130</v>
      </c>
      <c r="L55" s="89">
        <f t="shared" si="0"/>
        <v>689</v>
      </c>
    </row>
    <row r="56" spans="1:12" x14ac:dyDescent="0.2">
      <c r="A56" s="1">
        <v>72</v>
      </c>
      <c r="B56" s="2" t="s">
        <v>203</v>
      </c>
      <c r="C56" s="2" t="s">
        <v>189</v>
      </c>
      <c r="D56" s="2" t="s">
        <v>184</v>
      </c>
      <c r="E56" s="2" t="s">
        <v>192</v>
      </c>
      <c r="F56" s="4">
        <v>34.799999999999997</v>
      </c>
      <c r="G56" s="3">
        <v>14</v>
      </c>
      <c r="H56" s="3">
        <f t="shared" si="1"/>
        <v>10</v>
      </c>
      <c r="I56" s="87" t="str">
        <f t="shared" si="2"/>
        <v/>
      </c>
      <c r="J56" s="88">
        <f t="shared" si="3"/>
        <v>487.19999999999993</v>
      </c>
      <c r="K56" s="89">
        <f t="shared" si="4"/>
        <v>70</v>
      </c>
      <c r="L56" s="89">
        <f t="shared" si="0"/>
        <v>557.19999999999993</v>
      </c>
    </row>
    <row r="57" spans="1:12" x14ac:dyDescent="0.2">
      <c r="A57" s="1">
        <v>10</v>
      </c>
      <c r="B57" s="2" t="s">
        <v>204</v>
      </c>
      <c r="C57" s="2" t="s">
        <v>111</v>
      </c>
      <c r="D57" s="2" t="s">
        <v>205</v>
      </c>
      <c r="E57" s="2" t="s">
        <v>206</v>
      </c>
      <c r="F57" s="4">
        <v>31</v>
      </c>
      <c r="G57" s="3">
        <v>31</v>
      </c>
      <c r="H57" s="3">
        <f t="shared" si="1"/>
        <v>5</v>
      </c>
      <c r="I57" s="87" t="str">
        <f t="shared" si="2"/>
        <v/>
      </c>
      <c r="J57" s="88">
        <f t="shared" si="3"/>
        <v>961</v>
      </c>
      <c r="K57" s="89">
        <f t="shared" ref="K57:K81" si="5">IF(D57="bebidas",VLOOKUP(D57,$B$86:$D$93,3,FALSE)*G57,IF(D57="carnes",VLOOKUP(D57,$B$86:$D$93,3,FALSE)*G57,IF(D57="condimentos",VLOOKUP(D57,$B$86:$D$93,3,FALSE)*G57,IF(D57="frutas/verduras",VLOOKUP(D57,$B$86:$D$93,3,FALSE)*G57,IF(D57="granos/cereales",VLOOKUP(D57,$B$86:$D$93,3,FALSE)*G57,IF(D57="lácteos",VLOOKUP(D57,$B$86:$D$93,3,FALSE)*G57,IF(D57="pescado/marisco",VLOOKUP(D57,$B$86:$D$93,3,FALSE)*G57,IF(D57="repostería",VLOOKUP(D57,$B$86:$D$93,3,FALSE)*G57,""))))))))</f>
        <v>155</v>
      </c>
      <c r="L57" s="89">
        <f t="shared" si="0"/>
        <v>1116</v>
      </c>
    </row>
    <row r="58" spans="1:12" x14ac:dyDescent="0.2">
      <c r="A58" s="1">
        <v>13</v>
      </c>
      <c r="B58" s="2" t="s">
        <v>207</v>
      </c>
      <c r="C58" s="2" t="s">
        <v>140</v>
      </c>
      <c r="D58" s="2" t="s">
        <v>205</v>
      </c>
      <c r="E58" s="2" t="s">
        <v>208</v>
      </c>
      <c r="F58" s="4">
        <v>6</v>
      </c>
      <c r="G58" s="3">
        <v>24</v>
      </c>
      <c r="H58" s="3">
        <f t="shared" si="1"/>
        <v>5</v>
      </c>
      <c r="I58" s="87" t="str">
        <f t="shared" si="2"/>
        <v/>
      </c>
      <c r="J58" s="88">
        <f t="shared" si="3"/>
        <v>144</v>
      </c>
      <c r="K58" s="89">
        <f t="shared" si="5"/>
        <v>120</v>
      </c>
      <c r="L58" s="89">
        <f t="shared" si="0"/>
        <v>264</v>
      </c>
    </row>
    <row r="59" spans="1:12" x14ac:dyDescent="0.2">
      <c r="A59" s="1">
        <v>18</v>
      </c>
      <c r="B59" s="2" t="s">
        <v>209</v>
      </c>
      <c r="C59" s="2" t="s">
        <v>102</v>
      </c>
      <c r="D59" s="2" t="s">
        <v>205</v>
      </c>
      <c r="E59" s="2" t="s">
        <v>210</v>
      </c>
      <c r="F59" s="4">
        <v>62.5</v>
      </c>
      <c r="G59" s="3">
        <v>42</v>
      </c>
      <c r="H59" s="3">
        <f t="shared" si="1"/>
        <v>5</v>
      </c>
      <c r="I59" s="87" t="str">
        <f t="shared" si="2"/>
        <v/>
      </c>
      <c r="J59" s="88">
        <f t="shared" si="3"/>
        <v>2625</v>
      </c>
      <c r="K59" s="89">
        <f t="shared" si="5"/>
        <v>210</v>
      </c>
      <c r="L59" s="89">
        <f t="shared" si="0"/>
        <v>2835</v>
      </c>
    </row>
    <row r="60" spans="1:12" x14ac:dyDescent="0.2">
      <c r="A60" s="1">
        <v>30</v>
      </c>
      <c r="B60" s="2" t="s">
        <v>211</v>
      </c>
      <c r="C60" s="2" t="s">
        <v>212</v>
      </c>
      <c r="D60" s="2" t="s">
        <v>205</v>
      </c>
      <c r="E60" s="2" t="s">
        <v>213</v>
      </c>
      <c r="F60" s="4">
        <v>25.89</v>
      </c>
      <c r="G60" s="3">
        <v>10</v>
      </c>
      <c r="H60" s="3">
        <f t="shared" si="1"/>
        <v>5</v>
      </c>
      <c r="I60" s="87" t="str">
        <f t="shared" si="2"/>
        <v/>
      </c>
      <c r="J60" s="88">
        <f t="shared" si="3"/>
        <v>258.89999999999998</v>
      </c>
      <c r="K60" s="89">
        <f t="shared" si="5"/>
        <v>50</v>
      </c>
      <c r="L60" s="89">
        <f t="shared" si="0"/>
        <v>308.89999999999998</v>
      </c>
    </row>
    <row r="61" spans="1:12" x14ac:dyDescent="0.2">
      <c r="A61" s="1">
        <v>36</v>
      </c>
      <c r="B61" s="2" t="s">
        <v>214</v>
      </c>
      <c r="C61" s="2" t="s">
        <v>215</v>
      </c>
      <c r="D61" s="2" t="s">
        <v>205</v>
      </c>
      <c r="E61" s="2" t="s">
        <v>216</v>
      </c>
      <c r="F61" s="4">
        <v>19</v>
      </c>
      <c r="G61" s="3">
        <v>112</v>
      </c>
      <c r="H61" s="3">
        <f t="shared" si="1"/>
        <v>5</v>
      </c>
      <c r="I61" s="87" t="str">
        <f t="shared" si="2"/>
        <v/>
      </c>
      <c r="J61" s="88">
        <f t="shared" si="3"/>
        <v>2128</v>
      </c>
      <c r="K61" s="89">
        <f t="shared" si="5"/>
        <v>560</v>
      </c>
      <c r="L61" s="89">
        <f t="shared" si="0"/>
        <v>2688</v>
      </c>
    </row>
    <row r="62" spans="1:12" x14ac:dyDescent="0.2">
      <c r="A62" s="1">
        <v>37</v>
      </c>
      <c r="B62" s="2" t="s">
        <v>217</v>
      </c>
      <c r="C62" s="2" t="s">
        <v>215</v>
      </c>
      <c r="D62" s="2" t="s">
        <v>205</v>
      </c>
      <c r="E62" s="2" t="s">
        <v>218</v>
      </c>
      <c r="F62" s="4">
        <v>26</v>
      </c>
      <c r="G62" s="3">
        <v>11</v>
      </c>
      <c r="H62" s="3">
        <f t="shared" si="1"/>
        <v>5</v>
      </c>
      <c r="I62" s="87" t="str">
        <f t="shared" si="2"/>
        <v/>
      </c>
      <c r="J62" s="88">
        <f t="shared" si="3"/>
        <v>286</v>
      </c>
      <c r="K62" s="89">
        <f t="shared" si="5"/>
        <v>55</v>
      </c>
      <c r="L62" s="89">
        <f t="shared" si="0"/>
        <v>341</v>
      </c>
    </row>
    <row r="63" spans="1:12" x14ac:dyDescent="0.2">
      <c r="A63" s="1">
        <v>40</v>
      </c>
      <c r="B63" s="2" t="s">
        <v>219</v>
      </c>
      <c r="C63" s="2" t="s">
        <v>220</v>
      </c>
      <c r="D63" s="2" t="s">
        <v>205</v>
      </c>
      <c r="E63" s="2" t="s">
        <v>221</v>
      </c>
      <c r="F63" s="4">
        <v>18.399999999999999</v>
      </c>
      <c r="G63" s="3">
        <v>123</v>
      </c>
      <c r="H63" s="3">
        <f t="shared" si="1"/>
        <v>5</v>
      </c>
      <c r="I63" s="87" t="str">
        <f t="shared" si="2"/>
        <v/>
      </c>
      <c r="J63" s="88">
        <f t="shared" si="3"/>
        <v>2263.1999999999998</v>
      </c>
      <c r="K63" s="89">
        <f t="shared" si="5"/>
        <v>615</v>
      </c>
      <c r="L63" s="89">
        <f t="shared" si="0"/>
        <v>2878.2</v>
      </c>
    </row>
    <row r="64" spans="1:12" x14ac:dyDescent="0.2">
      <c r="A64" s="1">
        <v>41</v>
      </c>
      <c r="B64" s="2" t="s">
        <v>222</v>
      </c>
      <c r="C64" s="2" t="s">
        <v>220</v>
      </c>
      <c r="D64" s="2" t="s">
        <v>205</v>
      </c>
      <c r="E64" s="2" t="s">
        <v>223</v>
      </c>
      <c r="F64" s="4">
        <v>9.65</v>
      </c>
      <c r="G64" s="3">
        <v>85</v>
      </c>
      <c r="H64" s="3">
        <f t="shared" si="1"/>
        <v>5</v>
      </c>
      <c r="I64" s="87" t="str">
        <f t="shared" si="2"/>
        <v/>
      </c>
      <c r="J64" s="88">
        <f t="shared" si="3"/>
        <v>820.25</v>
      </c>
      <c r="K64" s="89">
        <f t="shared" si="5"/>
        <v>425</v>
      </c>
      <c r="L64" s="89">
        <f t="shared" si="0"/>
        <v>1245.25</v>
      </c>
    </row>
    <row r="65" spans="1:12" x14ac:dyDescent="0.2">
      <c r="A65" s="1">
        <v>45</v>
      </c>
      <c r="B65" s="2" t="s">
        <v>224</v>
      </c>
      <c r="C65" s="2" t="s">
        <v>225</v>
      </c>
      <c r="D65" s="2" t="s">
        <v>205</v>
      </c>
      <c r="E65" s="2" t="s">
        <v>226</v>
      </c>
      <c r="F65" s="4">
        <v>9.5</v>
      </c>
      <c r="G65" s="3">
        <v>5</v>
      </c>
      <c r="H65" s="3">
        <f t="shared" si="1"/>
        <v>5</v>
      </c>
      <c r="I65" s="87" t="str">
        <f t="shared" si="2"/>
        <v/>
      </c>
      <c r="J65" s="88">
        <f t="shared" si="3"/>
        <v>47.5</v>
      </c>
      <c r="K65" s="89">
        <f t="shared" si="5"/>
        <v>25</v>
      </c>
      <c r="L65" s="89">
        <f t="shared" si="0"/>
        <v>72.5</v>
      </c>
    </row>
    <row r="66" spans="1:12" x14ac:dyDescent="0.2">
      <c r="A66" s="1">
        <v>46</v>
      </c>
      <c r="B66" s="2" t="s">
        <v>227</v>
      </c>
      <c r="C66" s="2" t="s">
        <v>225</v>
      </c>
      <c r="D66" s="2" t="s">
        <v>205</v>
      </c>
      <c r="E66" s="2" t="s">
        <v>228</v>
      </c>
      <c r="F66" s="4">
        <v>12</v>
      </c>
      <c r="G66" s="3">
        <v>95</v>
      </c>
      <c r="H66" s="3">
        <f t="shared" si="1"/>
        <v>5</v>
      </c>
      <c r="I66" s="87" t="str">
        <f t="shared" si="2"/>
        <v/>
      </c>
      <c r="J66" s="88">
        <f t="shared" si="3"/>
        <v>1140</v>
      </c>
      <c r="K66" s="89">
        <f t="shared" si="5"/>
        <v>475</v>
      </c>
      <c r="L66" s="89">
        <f t="shared" si="0"/>
        <v>1615</v>
      </c>
    </row>
    <row r="67" spans="1:12" x14ac:dyDescent="0.2">
      <c r="A67" s="1">
        <v>58</v>
      </c>
      <c r="B67" s="2" t="s">
        <v>229</v>
      </c>
      <c r="C67" s="2" t="s">
        <v>230</v>
      </c>
      <c r="D67" s="2" t="s">
        <v>205</v>
      </c>
      <c r="E67" s="2" t="s">
        <v>231</v>
      </c>
      <c r="F67" s="4">
        <v>13.25</v>
      </c>
      <c r="G67" s="3">
        <v>62</v>
      </c>
      <c r="H67" s="3">
        <f t="shared" si="1"/>
        <v>5</v>
      </c>
      <c r="I67" s="87" t="str">
        <f t="shared" si="2"/>
        <v/>
      </c>
      <c r="J67" s="88">
        <f t="shared" si="3"/>
        <v>821.5</v>
      </c>
      <c r="K67" s="89">
        <f t="shared" si="5"/>
        <v>310</v>
      </c>
      <c r="L67" s="89">
        <f t="shared" si="0"/>
        <v>1131.5</v>
      </c>
    </row>
    <row r="68" spans="1:12" x14ac:dyDescent="0.2">
      <c r="A68" s="1">
        <v>73</v>
      </c>
      <c r="B68" s="2" t="s">
        <v>232</v>
      </c>
      <c r="C68" s="2" t="s">
        <v>215</v>
      </c>
      <c r="D68" s="2" t="s">
        <v>205</v>
      </c>
      <c r="E68" s="2" t="s">
        <v>233</v>
      </c>
      <c r="F68" s="4">
        <v>15</v>
      </c>
      <c r="G68" s="3">
        <v>101</v>
      </c>
      <c r="H68" s="3">
        <f t="shared" si="1"/>
        <v>5</v>
      </c>
      <c r="I68" s="87" t="str">
        <f t="shared" si="2"/>
        <v/>
      </c>
      <c r="J68" s="88">
        <f t="shared" si="3"/>
        <v>1515</v>
      </c>
      <c r="K68" s="89">
        <f t="shared" si="5"/>
        <v>505</v>
      </c>
      <c r="L68" s="89">
        <f t="shared" si="0"/>
        <v>2020</v>
      </c>
    </row>
    <row r="69" spans="1:12" x14ac:dyDescent="0.2">
      <c r="A69" s="1">
        <v>16</v>
      </c>
      <c r="B69" s="2" t="s">
        <v>234</v>
      </c>
      <c r="C69" s="2" t="s">
        <v>102</v>
      </c>
      <c r="D69" s="2" t="s">
        <v>235</v>
      </c>
      <c r="E69" s="2" t="s">
        <v>236</v>
      </c>
      <c r="F69" s="4">
        <v>17.45</v>
      </c>
      <c r="G69" s="3">
        <v>29</v>
      </c>
      <c r="H69" s="3">
        <f t="shared" si="1"/>
        <v>25</v>
      </c>
      <c r="I69" s="87" t="str">
        <f t="shared" si="2"/>
        <v/>
      </c>
      <c r="J69" s="88">
        <f t="shared" si="3"/>
        <v>506.04999999999995</v>
      </c>
      <c r="K69" s="89">
        <f t="shared" si="5"/>
        <v>58</v>
      </c>
      <c r="L69" s="89">
        <f t="shared" si="0"/>
        <v>564.04999999999995</v>
      </c>
    </row>
    <row r="70" spans="1:12" x14ac:dyDescent="0.2">
      <c r="A70" s="1">
        <v>19</v>
      </c>
      <c r="B70" s="2" t="s">
        <v>237</v>
      </c>
      <c r="C70" s="2" t="s">
        <v>238</v>
      </c>
      <c r="D70" s="2" t="s">
        <v>235</v>
      </c>
      <c r="E70" s="2" t="s">
        <v>239</v>
      </c>
      <c r="F70" s="4">
        <v>9.1999999999999993</v>
      </c>
      <c r="G70" s="3">
        <v>25</v>
      </c>
      <c r="H70" s="3">
        <f t="shared" ref="H70:H81" si="6">VLOOKUP(D70:D146,$B$86:$C$93,2,FALSE)</f>
        <v>25</v>
      </c>
      <c r="I70" s="87" t="str">
        <f t="shared" ref="I70:I81" si="7">IF(G70=0,H70*3,IF(G70&lt;H70,((G70*H70)*10%)+(G70*H70),""))</f>
        <v/>
      </c>
      <c r="J70" s="88">
        <f t="shared" ref="J70:J81" si="8">G70*F70</f>
        <v>229.99999999999997</v>
      </c>
      <c r="K70" s="89">
        <f t="shared" si="5"/>
        <v>50</v>
      </c>
      <c r="L70" s="89">
        <f t="shared" ref="L70:L81" si="9">SUM(J70:K70)</f>
        <v>280</v>
      </c>
    </row>
    <row r="71" spans="1:12" x14ac:dyDescent="0.2">
      <c r="A71" s="1">
        <v>20</v>
      </c>
      <c r="B71" s="2" t="s">
        <v>240</v>
      </c>
      <c r="C71" s="2" t="s">
        <v>238</v>
      </c>
      <c r="D71" s="2" t="s">
        <v>235</v>
      </c>
      <c r="E71" s="2" t="s">
        <v>241</v>
      </c>
      <c r="F71" s="4">
        <v>81</v>
      </c>
      <c r="G71" s="3">
        <v>40</v>
      </c>
      <c r="H71" s="3">
        <f t="shared" si="6"/>
        <v>25</v>
      </c>
      <c r="I71" s="87" t="str">
        <f t="shared" si="7"/>
        <v/>
      </c>
      <c r="J71" s="88">
        <f t="shared" si="8"/>
        <v>3240</v>
      </c>
      <c r="K71" s="89">
        <f t="shared" si="5"/>
        <v>80</v>
      </c>
      <c r="L71" s="89">
        <f t="shared" si="9"/>
        <v>3320</v>
      </c>
    </row>
    <row r="72" spans="1:12" x14ac:dyDescent="0.2">
      <c r="A72" s="1">
        <v>21</v>
      </c>
      <c r="B72" s="2" t="s">
        <v>242</v>
      </c>
      <c r="C72" s="2" t="s">
        <v>238</v>
      </c>
      <c r="D72" s="2" t="s">
        <v>235</v>
      </c>
      <c r="E72" s="2" t="s">
        <v>243</v>
      </c>
      <c r="F72" s="4">
        <v>10</v>
      </c>
      <c r="G72" s="3">
        <v>3</v>
      </c>
      <c r="H72" s="3">
        <f t="shared" si="6"/>
        <v>25</v>
      </c>
      <c r="I72" s="87">
        <f t="shared" si="7"/>
        <v>82.5</v>
      </c>
      <c r="J72" s="88">
        <f t="shared" si="8"/>
        <v>30</v>
      </c>
      <c r="K72" s="89">
        <f t="shared" si="5"/>
        <v>6</v>
      </c>
      <c r="L72" s="89">
        <f t="shared" si="9"/>
        <v>36</v>
      </c>
    </row>
    <row r="73" spans="1:12" x14ac:dyDescent="0.2">
      <c r="A73" s="1">
        <v>25</v>
      </c>
      <c r="B73" s="2" t="s">
        <v>244</v>
      </c>
      <c r="C73" s="2" t="s">
        <v>245</v>
      </c>
      <c r="D73" s="2" t="s">
        <v>235</v>
      </c>
      <c r="E73" s="2" t="s">
        <v>246</v>
      </c>
      <c r="F73" s="4">
        <v>14</v>
      </c>
      <c r="G73" s="3">
        <v>76</v>
      </c>
      <c r="H73" s="3">
        <f t="shared" si="6"/>
        <v>25</v>
      </c>
      <c r="I73" s="87" t="str">
        <f t="shared" si="7"/>
        <v/>
      </c>
      <c r="J73" s="88">
        <f t="shared" si="8"/>
        <v>1064</v>
      </c>
      <c r="K73" s="89">
        <f t="shared" si="5"/>
        <v>152</v>
      </c>
      <c r="L73" s="89">
        <f t="shared" si="9"/>
        <v>1216</v>
      </c>
    </row>
    <row r="74" spans="1:12" x14ac:dyDescent="0.2">
      <c r="A74" s="1">
        <v>26</v>
      </c>
      <c r="B74" s="2" t="s">
        <v>247</v>
      </c>
      <c r="C74" s="2" t="s">
        <v>245</v>
      </c>
      <c r="D74" s="2" t="s">
        <v>235</v>
      </c>
      <c r="E74" s="2" t="s">
        <v>248</v>
      </c>
      <c r="F74" s="4">
        <v>31.23</v>
      </c>
      <c r="G74" s="3">
        <v>15</v>
      </c>
      <c r="H74" s="3">
        <f t="shared" si="6"/>
        <v>25</v>
      </c>
      <c r="I74" s="87">
        <f t="shared" si="7"/>
        <v>412.5</v>
      </c>
      <c r="J74" s="88">
        <f t="shared" si="8"/>
        <v>468.45</v>
      </c>
      <c r="K74" s="89">
        <f t="shared" si="5"/>
        <v>30</v>
      </c>
      <c r="L74" s="89">
        <f t="shared" si="9"/>
        <v>498.45</v>
      </c>
    </row>
    <row r="75" spans="1:12" x14ac:dyDescent="0.2">
      <c r="A75" s="1">
        <v>27</v>
      </c>
      <c r="B75" s="2" t="s">
        <v>249</v>
      </c>
      <c r="C75" s="2" t="s">
        <v>245</v>
      </c>
      <c r="D75" s="2" t="s">
        <v>235</v>
      </c>
      <c r="E75" s="2" t="s">
        <v>250</v>
      </c>
      <c r="F75" s="4">
        <v>43.9</v>
      </c>
      <c r="G75" s="3">
        <v>49</v>
      </c>
      <c r="H75" s="3">
        <f t="shared" si="6"/>
        <v>25</v>
      </c>
      <c r="I75" s="87" t="str">
        <f t="shared" si="7"/>
        <v/>
      </c>
      <c r="J75" s="88">
        <f t="shared" si="8"/>
        <v>2151.1</v>
      </c>
      <c r="K75" s="89">
        <f t="shared" si="5"/>
        <v>98</v>
      </c>
      <c r="L75" s="89">
        <f t="shared" si="9"/>
        <v>2249.1</v>
      </c>
    </row>
    <row r="76" spans="1:12" x14ac:dyDescent="0.2">
      <c r="A76" s="1">
        <v>47</v>
      </c>
      <c r="B76" s="2" t="s">
        <v>251</v>
      </c>
      <c r="C76" s="2" t="s">
        <v>252</v>
      </c>
      <c r="D76" s="2" t="s">
        <v>235</v>
      </c>
      <c r="E76" s="2" t="s">
        <v>253</v>
      </c>
      <c r="F76" s="4">
        <v>9.5</v>
      </c>
      <c r="G76" s="3">
        <v>36</v>
      </c>
      <c r="H76" s="3">
        <f t="shared" si="6"/>
        <v>25</v>
      </c>
      <c r="I76" s="87" t="str">
        <f t="shared" si="7"/>
        <v/>
      </c>
      <c r="J76" s="88">
        <f t="shared" si="8"/>
        <v>342</v>
      </c>
      <c r="K76" s="89">
        <f t="shared" si="5"/>
        <v>72</v>
      </c>
      <c r="L76" s="89">
        <f t="shared" si="9"/>
        <v>414</v>
      </c>
    </row>
    <row r="77" spans="1:12" x14ac:dyDescent="0.2">
      <c r="A77" s="1">
        <v>48</v>
      </c>
      <c r="B77" s="2" t="s">
        <v>254</v>
      </c>
      <c r="C77" s="2" t="s">
        <v>252</v>
      </c>
      <c r="D77" s="2" t="s">
        <v>235</v>
      </c>
      <c r="E77" s="2" t="s">
        <v>255</v>
      </c>
      <c r="F77" s="4">
        <v>12.75</v>
      </c>
      <c r="G77" s="3">
        <v>15</v>
      </c>
      <c r="H77" s="3">
        <f t="shared" si="6"/>
        <v>25</v>
      </c>
      <c r="I77" s="87">
        <f t="shared" si="7"/>
        <v>412.5</v>
      </c>
      <c r="J77" s="88">
        <f t="shared" si="8"/>
        <v>191.25</v>
      </c>
      <c r="K77" s="89">
        <f t="shared" si="5"/>
        <v>30</v>
      </c>
      <c r="L77" s="89">
        <f t="shared" si="9"/>
        <v>221.25</v>
      </c>
    </row>
    <row r="78" spans="1:12" x14ac:dyDescent="0.2">
      <c r="A78" s="1">
        <v>49</v>
      </c>
      <c r="B78" s="2" t="s">
        <v>256</v>
      </c>
      <c r="C78" s="2" t="s">
        <v>108</v>
      </c>
      <c r="D78" s="2" t="s">
        <v>235</v>
      </c>
      <c r="E78" s="2" t="s">
        <v>257</v>
      </c>
      <c r="F78" s="4">
        <v>20</v>
      </c>
      <c r="G78" s="3">
        <v>10</v>
      </c>
      <c r="H78" s="3">
        <f t="shared" si="6"/>
        <v>25</v>
      </c>
      <c r="I78" s="87">
        <f t="shared" si="7"/>
        <v>275</v>
      </c>
      <c r="J78" s="88">
        <f t="shared" si="8"/>
        <v>200</v>
      </c>
      <c r="K78" s="89">
        <f t="shared" si="5"/>
        <v>20</v>
      </c>
      <c r="L78" s="89">
        <f t="shared" si="9"/>
        <v>220</v>
      </c>
    </row>
    <row r="79" spans="1:12" x14ac:dyDescent="0.2">
      <c r="A79" s="1">
        <v>50</v>
      </c>
      <c r="B79" s="2" t="s">
        <v>258</v>
      </c>
      <c r="C79" s="2" t="s">
        <v>108</v>
      </c>
      <c r="D79" s="2" t="s">
        <v>235</v>
      </c>
      <c r="E79" s="2" t="s">
        <v>259</v>
      </c>
      <c r="F79" s="4">
        <v>16.25</v>
      </c>
      <c r="G79" s="3">
        <v>65</v>
      </c>
      <c r="H79" s="3">
        <f t="shared" si="6"/>
        <v>25</v>
      </c>
      <c r="I79" s="87" t="str">
        <f t="shared" si="7"/>
        <v/>
      </c>
      <c r="J79" s="88">
        <f t="shared" si="8"/>
        <v>1056.25</v>
      </c>
      <c r="K79" s="89">
        <f t="shared" si="5"/>
        <v>130</v>
      </c>
      <c r="L79" s="89">
        <f t="shared" si="9"/>
        <v>1186.25</v>
      </c>
    </row>
    <row r="80" spans="1:12" x14ac:dyDescent="0.2">
      <c r="A80" s="1">
        <v>62</v>
      </c>
      <c r="B80" s="2" t="s">
        <v>260</v>
      </c>
      <c r="C80" s="2" t="s">
        <v>145</v>
      </c>
      <c r="D80" s="2" t="s">
        <v>235</v>
      </c>
      <c r="E80" s="2" t="s">
        <v>261</v>
      </c>
      <c r="F80" s="4">
        <v>49.3</v>
      </c>
      <c r="G80" s="3">
        <v>17</v>
      </c>
      <c r="H80" s="3">
        <f t="shared" si="6"/>
        <v>25</v>
      </c>
      <c r="I80" s="87">
        <f t="shared" si="7"/>
        <v>467.5</v>
      </c>
      <c r="J80" s="88">
        <f t="shared" si="8"/>
        <v>838.09999999999991</v>
      </c>
      <c r="K80" s="89">
        <f t="shared" si="5"/>
        <v>34</v>
      </c>
      <c r="L80" s="89">
        <f t="shared" si="9"/>
        <v>872.09999999999991</v>
      </c>
    </row>
    <row r="81" spans="1:12" x14ac:dyDescent="0.2">
      <c r="A81" s="1">
        <v>68</v>
      </c>
      <c r="B81" s="2" t="s">
        <v>262</v>
      </c>
      <c r="C81" s="2" t="s">
        <v>238</v>
      </c>
      <c r="D81" s="2" t="s">
        <v>235</v>
      </c>
      <c r="E81" s="2" t="s">
        <v>263</v>
      </c>
      <c r="F81" s="4">
        <v>12.5</v>
      </c>
      <c r="G81" s="3">
        <v>6</v>
      </c>
      <c r="H81" s="3">
        <f t="shared" si="6"/>
        <v>25</v>
      </c>
      <c r="I81" s="87">
        <f t="shared" si="7"/>
        <v>165</v>
      </c>
      <c r="J81" s="88">
        <f t="shared" si="8"/>
        <v>75</v>
      </c>
      <c r="K81" s="89">
        <f t="shared" si="5"/>
        <v>12</v>
      </c>
      <c r="L81" s="89">
        <f t="shared" si="9"/>
        <v>87</v>
      </c>
    </row>
    <row r="84" spans="1:12" ht="13.5" thickBot="1" x14ac:dyDescent="0.25"/>
    <row r="85" spans="1:12" ht="48" thickBot="1" x14ac:dyDescent="0.3">
      <c r="B85" s="28" t="s">
        <v>71</v>
      </c>
      <c r="C85" s="28" t="s">
        <v>265</v>
      </c>
      <c r="D85" s="28" t="s">
        <v>264</v>
      </c>
      <c r="H85" s="90">
        <f>SUM(L5:L81)</f>
        <v>83772.850000000006</v>
      </c>
    </row>
    <row r="86" spans="1:12" ht="13.5" thickBot="1" x14ac:dyDescent="0.25">
      <c r="B86" s="5" t="s">
        <v>2</v>
      </c>
      <c r="C86" s="6">
        <v>10</v>
      </c>
      <c r="D86" s="7">
        <v>1</v>
      </c>
    </row>
    <row r="87" spans="1:12" ht="13.5" thickBot="1" x14ac:dyDescent="0.25">
      <c r="B87" s="5" t="s">
        <v>112</v>
      </c>
      <c r="C87" s="6">
        <v>20</v>
      </c>
      <c r="D87" s="7">
        <v>5</v>
      </c>
    </row>
    <row r="88" spans="1:12" ht="13.5" thickBot="1" x14ac:dyDescent="0.25">
      <c r="B88" s="5" t="s">
        <v>127</v>
      </c>
      <c r="C88" s="6">
        <v>15</v>
      </c>
      <c r="D88" s="7">
        <v>1</v>
      </c>
    </row>
    <row r="89" spans="1:12" ht="13.5" thickBot="1" x14ac:dyDescent="0.25">
      <c r="B89" s="5" t="s">
        <v>156</v>
      </c>
      <c r="C89" s="6">
        <v>10</v>
      </c>
      <c r="D89" s="7">
        <v>5</v>
      </c>
    </row>
    <row r="90" spans="1:12" ht="13.5" thickBot="1" x14ac:dyDescent="0.25">
      <c r="B90" s="5" t="s">
        <v>168</v>
      </c>
      <c r="C90" s="6">
        <v>5</v>
      </c>
      <c r="D90" s="7">
        <v>3</v>
      </c>
    </row>
    <row r="91" spans="1:12" ht="13.5" thickBot="1" x14ac:dyDescent="0.25">
      <c r="B91" s="5" t="s">
        <v>184</v>
      </c>
      <c r="C91" s="6">
        <v>10</v>
      </c>
      <c r="D91" s="7">
        <v>5</v>
      </c>
    </row>
    <row r="92" spans="1:12" ht="13.5" thickBot="1" x14ac:dyDescent="0.25">
      <c r="B92" s="5" t="s">
        <v>205</v>
      </c>
      <c r="C92" s="6">
        <v>5</v>
      </c>
      <c r="D92" s="7">
        <v>5</v>
      </c>
    </row>
    <row r="93" spans="1:12" ht="13.5" thickBot="1" x14ac:dyDescent="0.25">
      <c r="B93" s="5" t="s">
        <v>235</v>
      </c>
      <c r="C93" s="6">
        <v>25</v>
      </c>
      <c r="D93" s="7">
        <v>2</v>
      </c>
      <c r="H93" s="90">
        <f>H85-A106</f>
        <v>83771.850000000006</v>
      </c>
    </row>
    <row r="98" spans="1:3" ht="13.5" thickBot="1" x14ac:dyDescent="0.25"/>
    <row r="99" spans="1:3" ht="16.5" thickBot="1" x14ac:dyDescent="0.3">
      <c r="A99" s="28" t="s">
        <v>0</v>
      </c>
      <c r="B99" s="28" t="s">
        <v>5</v>
      </c>
      <c r="C99" s="28" t="s">
        <v>71</v>
      </c>
    </row>
    <row r="100" spans="1:3" x14ac:dyDescent="0.2">
      <c r="A100" s="92">
        <v>48</v>
      </c>
      <c r="B100" s="69" t="str">
        <f>DGET(A4:L81,"Nombre",A99:A100)</f>
        <v>Chocolate holandés</v>
      </c>
      <c r="C100" s="69" t="str">
        <f>DGET(A4:L81,4,A99:A100)</f>
        <v>Repostería</v>
      </c>
    </row>
    <row r="103" spans="1:3" x14ac:dyDescent="0.2">
      <c r="A103">
        <f>COUNT(A5:A81)</f>
        <v>77</v>
      </c>
      <c r="B103" t="s">
        <v>419</v>
      </c>
    </row>
    <row r="104" spans="1:3" x14ac:dyDescent="0.2">
      <c r="A104" s="93">
        <f>DSUM(A4:L81,12,L5:L81)</f>
        <v>83772.850000000006</v>
      </c>
      <c r="B104" s="62" t="s">
        <v>420</v>
      </c>
    </row>
    <row r="105" spans="1:3" x14ac:dyDescent="0.2">
      <c r="A105" s="93">
        <f>DMAX(A4:L81,6,F5:F81)</f>
        <v>263.5</v>
      </c>
      <c r="B105" s="62" t="s">
        <v>421</v>
      </c>
    </row>
    <row r="106" spans="1:3" x14ac:dyDescent="0.2">
      <c r="A106" s="81">
        <f>DMIN(A4:L81,1,A5:A81)</f>
        <v>1</v>
      </c>
      <c r="B106" s="62" t="s">
        <v>422</v>
      </c>
    </row>
    <row r="107" spans="1:3" x14ac:dyDescent="0.2">
      <c r="A107" s="91">
        <f>DAVERAGE(A4:L81,10,J5:J81)</f>
        <v>963.45259740259746</v>
      </c>
      <c r="B107" s="62" t="s">
        <v>423</v>
      </c>
    </row>
  </sheetData>
  <mergeCells count="1">
    <mergeCell ref="A1:L1"/>
  </mergeCells>
  <phoneticPr fontId="2" type="noConversion"/>
  <dataValidations count="1">
    <dataValidation type="whole" allowBlank="1" showInputMessage="1" showErrorMessage="1" error="No permitido!" prompt="Ingrese código (del 1 al 80)" sqref="A5:A81">
      <formula1>1</formula1>
      <formula2>80</formula2>
    </dataValidation>
  </dataValidations>
  <pageMargins left="0.75" right="0.75" top="1" bottom="1" header="0" footer="0"/>
  <pageSetup orientation="portrait" horizontalDpi="200" verticalDpi="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N109"/>
  <sheetViews>
    <sheetView workbookViewId="0">
      <selection activeCell="C31" sqref="C31"/>
    </sheetView>
  </sheetViews>
  <sheetFormatPr baseColWidth="10" defaultRowHeight="12.75" outlineLevelRow="2" x14ac:dyDescent="0.2"/>
  <cols>
    <col min="1" max="1" width="11.42578125" customWidth="1"/>
    <col min="2" max="2" width="35.28515625" bestFit="1" customWidth="1"/>
    <col min="3" max="3" width="35.7109375" bestFit="1" customWidth="1"/>
    <col min="4" max="4" width="15.42578125" bestFit="1" customWidth="1"/>
    <col min="5" max="5" width="18.28515625" bestFit="1" customWidth="1"/>
    <col min="6" max="6" width="9.28515625" bestFit="1" customWidth="1"/>
    <col min="7" max="7" width="13.42578125" customWidth="1"/>
    <col min="8" max="8" width="14.140625" customWidth="1"/>
    <col min="9" max="9" width="9.28515625" customWidth="1"/>
    <col min="10" max="10" width="12.7109375" bestFit="1" customWidth="1"/>
    <col min="11" max="11" width="21" customWidth="1"/>
    <col min="12" max="12" width="12.7109375" bestFit="1" customWidth="1"/>
  </cols>
  <sheetData>
    <row r="1" spans="1:12" ht="30" x14ac:dyDescent="0.2">
      <c r="A1" s="106" t="s">
        <v>306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4" spans="1:12" ht="42.75" customHeight="1" x14ac:dyDescent="0.2">
      <c r="A4" s="27" t="s">
        <v>0</v>
      </c>
      <c r="B4" s="27" t="s">
        <v>5</v>
      </c>
      <c r="C4" s="27" t="s">
        <v>75</v>
      </c>
      <c r="D4" s="27" t="s">
        <v>71</v>
      </c>
      <c r="E4" s="27" t="s">
        <v>76</v>
      </c>
      <c r="F4" s="27" t="s">
        <v>1</v>
      </c>
      <c r="G4" s="27" t="s">
        <v>77</v>
      </c>
      <c r="H4" s="27" t="s">
        <v>265</v>
      </c>
      <c r="I4" s="27" t="s">
        <v>78</v>
      </c>
      <c r="J4" s="27" t="s">
        <v>72</v>
      </c>
      <c r="K4" s="27" t="s">
        <v>79</v>
      </c>
      <c r="L4" s="27" t="s">
        <v>80</v>
      </c>
    </row>
    <row r="5" spans="1:12" hidden="1" outlineLevel="2" x14ac:dyDescent="0.2">
      <c r="A5" s="1">
        <v>1</v>
      </c>
      <c r="B5" s="2" t="s">
        <v>81</v>
      </c>
      <c r="C5" s="2" t="s">
        <v>82</v>
      </c>
      <c r="D5" s="2" t="s">
        <v>2</v>
      </c>
      <c r="E5" s="2" t="s">
        <v>83</v>
      </c>
      <c r="F5" s="4">
        <v>18</v>
      </c>
      <c r="G5" s="3">
        <v>39</v>
      </c>
      <c r="H5" s="3">
        <f>VLOOKUP(D5:D88,$B$95:$C$102,2,FALSE)</f>
        <v>10</v>
      </c>
      <c r="I5" s="87" t="str">
        <f>IF(G5=0,H5*3,IF(G5&lt;H5,((G5*H5)*10%)+(G5*H5),""))</f>
        <v/>
      </c>
      <c r="J5" s="88">
        <f>G5*F5</f>
        <v>702</v>
      </c>
      <c r="K5" s="89">
        <f t="shared" ref="K5:K16" si="0">IF(D5="bebidas",VLOOKUP(D5,$B$95:$D$102,3,FALSE)*G5,IF(D5="carnes",VLOOKUP(D5,$B$95:$D$102,3,FALSE)*G5,IF(D5="condimentos",VLOOKUP(D5,$B$95:$D$102,3,FALSE)*G5,IF(D5="frutas/verduras",VLOOKUP(D5,$B$95:$D$102,3,FALSE)*G5,IF(D5="granos/cereales",VLOOKUP(D5,$B$95:$D$102,3,FALSE)*G5,IF(D5="lácteos",VLOOKUP(D5,$B$95:$D$102,3,FALSE)*G5,IF(D5="pescado/marisco",VLOOKUP(D5,$B$95:$D$102,3,FALSE)*G5,IF(D5="repostería",VLOOKUP(D5,$B$95:$D$102,3,FALSE)*G5,""))))))))</f>
        <v>39</v>
      </c>
      <c r="L5" s="89">
        <f>SUM(J5:K5)</f>
        <v>741</v>
      </c>
    </row>
    <row r="6" spans="1:12" hidden="1" outlineLevel="2" x14ac:dyDescent="0.2">
      <c r="A6" s="1">
        <v>2</v>
      </c>
      <c r="B6" s="2" t="s">
        <v>84</v>
      </c>
      <c r="C6" s="2" t="s">
        <v>82</v>
      </c>
      <c r="D6" s="2" t="s">
        <v>2</v>
      </c>
      <c r="E6" s="2" t="s">
        <v>85</v>
      </c>
      <c r="F6" s="4">
        <v>19</v>
      </c>
      <c r="G6" s="3">
        <v>17</v>
      </c>
      <c r="H6" s="3">
        <f t="shared" ref="H6:H16" si="1">VLOOKUP(D6:D91,$B$95:$C$102,2,FALSE)</f>
        <v>10</v>
      </c>
      <c r="I6" s="87" t="str">
        <f t="shared" ref="I6:I76" si="2">IF(G6=0,H6*3,IF(G6&lt;H6,((G6*H6)*10%)+(G6*H6),""))</f>
        <v/>
      </c>
      <c r="J6" s="88">
        <f t="shared" ref="J6:J76" si="3">G6*F6</f>
        <v>323</v>
      </c>
      <c r="K6" s="89">
        <f t="shared" si="0"/>
        <v>17</v>
      </c>
      <c r="L6" s="89">
        <f t="shared" ref="L6:L76" si="4">SUM(J6:K6)</f>
        <v>340</v>
      </c>
    </row>
    <row r="7" spans="1:12" hidden="1" outlineLevel="2" x14ac:dyDescent="0.2">
      <c r="A7" s="1">
        <v>24</v>
      </c>
      <c r="B7" s="2" t="s">
        <v>86</v>
      </c>
      <c r="C7" s="2" t="s">
        <v>87</v>
      </c>
      <c r="D7" s="2" t="s">
        <v>2</v>
      </c>
      <c r="E7" s="2" t="s">
        <v>88</v>
      </c>
      <c r="F7" s="4">
        <v>4.5</v>
      </c>
      <c r="G7" s="3">
        <v>50</v>
      </c>
      <c r="H7" s="3">
        <f t="shared" si="1"/>
        <v>10</v>
      </c>
      <c r="I7" s="87" t="str">
        <f t="shared" si="2"/>
        <v/>
      </c>
      <c r="J7" s="88">
        <f t="shared" si="3"/>
        <v>225</v>
      </c>
      <c r="K7" s="89">
        <f t="shared" si="0"/>
        <v>50</v>
      </c>
      <c r="L7" s="89">
        <f t="shared" si="4"/>
        <v>275</v>
      </c>
    </row>
    <row r="8" spans="1:12" hidden="1" outlineLevel="2" x14ac:dyDescent="0.2">
      <c r="A8" s="1">
        <v>34</v>
      </c>
      <c r="B8" s="2" t="s">
        <v>89</v>
      </c>
      <c r="C8" s="2" t="s">
        <v>90</v>
      </c>
      <c r="D8" s="2" t="s">
        <v>2</v>
      </c>
      <c r="E8" s="2" t="s">
        <v>85</v>
      </c>
      <c r="F8" s="4">
        <v>14</v>
      </c>
      <c r="G8" s="3">
        <v>111</v>
      </c>
      <c r="H8" s="3">
        <f t="shared" si="1"/>
        <v>10</v>
      </c>
      <c r="I8" s="87" t="str">
        <f t="shared" si="2"/>
        <v/>
      </c>
      <c r="J8" s="88">
        <f t="shared" si="3"/>
        <v>1554</v>
      </c>
      <c r="K8" s="89">
        <f t="shared" si="0"/>
        <v>111</v>
      </c>
      <c r="L8" s="89">
        <f t="shared" si="4"/>
        <v>1665</v>
      </c>
    </row>
    <row r="9" spans="1:12" hidden="1" outlineLevel="2" x14ac:dyDescent="0.2">
      <c r="A9" s="1">
        <v>35</v>
      </c>
      <c r="B9" s="2" t="s">
        <v>91</v>
      </c>
      <c r="C9" s="2" t="s">
        <v>90</v>
      </c>
      <c r="D9" s="2" t="s">
        <v>2</v>
      </c>
      <c r="E9" s="2" t="s">
        <v>85</v>
      </c>
      <c r="F9" s="4">
        <v>18</v>
      </c>
      <c r="G9" s="3">
        <v>20</v>
      </c>
      <c r="H9" s="3">
        <f t="shared" si="1"/>
        <v>10</v>
      </c>
      <c r="I9" s="87" t="str">
        <f t="shared" si="2"/>
        <v/>
      </c>
      <c r="J9" s="88">
        <f t="shared" si="3"/>
        <v>360</v>
      </c>
      <c r="K9" s="89">
        <f t="shared" si="0"/>
        <v>20</v>
      </c>
      <c r="L9" s="89">
        <f t="shared" si="4"/>
        <v>380</v>
      </c>
    </row>
    <row r="10" spans="1:12" hidden="1" outlineLevel="2" x14ac:dyDescent="0.2">
      <c r="A10" s="1">
        <v>38</v>
      </c>
      <c r="B10" s="2" t="s">
        <v>92</v>
      </c>
      <c r="C10" s="2" t="s">
        <v>93</v>
      </c>
      <c r="D10" s="2" t="s">
        <v>2</v>
      </c>
      <c r="E10" s="2" t="s">
        <v>94</v>
      </c>
      <c r="F10" s="4">
        <v>263.5</v>
      </c>
      <c r="G10" s="3">
        <v>17</v>
      </c>
      <c r="H10" s="3">
        <f t="shared" si="1"/>
        <v>10</v>
      </c>
      <c r="I10" s="87" t="str">
        <f t="shared" si="2"/>
        <v/>
      </c>
      <c r="J10" s="88">
        <f t="shared" si="3"/>
        <v>4479.5</v>
      </c>
      <c r="K10" s="89">
        <f t="shared" si="0"/>
        <v>17</v>
      </c>
      <c r="L10" s="89">
        <f t="shared" si="4"/>
        <v>4496.5</v>
      </c>
    </row>
    <row r="11" spans="1:12" hidden="1" outlineLevel="2" x14ac:dyDescent="0.2">
      <c r="A11" s="1">
        <v>39</v>
      </c>
      <c r="B11" s="2" t="s">
        <v>95</v>
      </c>
      <c r="C11" s="2" t="s">
        <v>93</v>
      </c>
      <c r="D11" s="2" t="s">
        <v>2</v>
      </c>
      <c r="E11" s="2" t="s">
        <v>96</v>
      </c>
      <c r="F11" s="4">
        <v>18</v>
      </c>
      <c r="G11" s="3">
        <v>69</v>
      </c>
      <c r="H11" s="3">
        <f t="shared" si="1"/>
        <v>10</v>
      </c>
      <c r="I11" s="87" t="str">
        <f t="shared" si="2"/>
        <v/>
      </c>
      <c r="J11" s="88">
        <f t="shared" si="3"/>
        <v>1242</v>
      </c>
      <c r="K11" s="89">
        <f t="shared" si="0"/>
        <v>69</v>
      </c>
      <c r="L11" s="89">
        <f t="shared" si="4"/>
        <v>1311</v>
      </c>
    </row>
    <row r="12" spans="1:12" hidden="1" outlineLevel="2" x14ac:dyDescent="0.2">
      <c r="A12" s="1">
        <v>43</v>
      </c>
      <c r="B12" s="2" t="s">
        <v>97</v>
      </c>
      <c r="C12" s="2" t="s">
        <v>98</v>
      </c>
      <c r="D12" s="2" t="s">
        <v>2</v>
      </c>
      <c r="E12" s="2" t="s">
        <v>99</v>
      </c>
      <c r="F12" s="4">
        <v>46</v>
      </c>
      <c r="G12" s="3">
        <v>17</v>
      </c>
      <c r="H12" s="3">
        <f t="shared" si="1"/>
        <v>10</v>
      </c>
      <c r="I12" s="87" t="str">
        <f t="shared" si="2"/>
        <v/>
      </c>
      <c r="J12" s="88">
        <f t="shared" si="3"/>
        <v>782</v>
      </c>
      <c r="K12" s="89">
        <f t="shared" si="0"/>
        <v>17</v>
      </c>
      <c r="L12" s="89">
        <f t="shared" si="4"/>
        <v>799</v>
      </c>
    </row>
    <row r="13" spans="1:12" hidden="1" outlineLevel="2" x14ac:dyDescent="0.2">
      <c r="A13" s="1">
        <v>67</v>
      </c>
      <c r="B13" s="2" t="s">
        <v>100</v>
      </c>
      <c r="C13" s="2" t="s">
        <v>90</v>
      </c>
      <c r="D13" s="2" t="s">
        <v>2</v>
      </c>
      <c r="E13" s="2" t="s">
        <v>85</v>
      </c>
      <c r="F13" s="4">
        <v>14</v>
      </c>
      <c r="G13" s="3">
        <v>52</v>
      </c>
      <c r="H13" s="3">
        <f t="shared" si="1"/>
        <v>10</v>
      </c>
      <c r="I13" s="87" t="str">
        <f t="shared" si="2"/>
        <v/>
      </c>
      <c r="J13" s="88">
        <f t="shared" si="3"/>
        <v>728</v>
      </c>
      <c r="K13" s="89">
        <f t="shared" si="0"/>
        <v>52</v>
      </c>
      <c r="L13" s="89">
        <f t="shared" si="4"/>
        <v>780</v>
      </c>
    </row>
    <row r="14" spans="1:12" hidden="1" outlineLevel="2" x14ac:dyDescent="0.2">
      <c r="A14" s="1">
        <v>70</v>
      </c>
      <c r="B14" s="2" t="s">
        <v>101</v>
      </c>
      <c r="C14" s="2" t="s">
        <v>102</v>
      </c>
      <c r="D14" s="2" t="s">
        <v>2</v>
      </c>
      <c r="E14" s="2" t="s">
        <v>103</v>
      </c>
      <c r="F14" s="4">
        <v>15</v>
      </c>
      <c r="G14" s="3">
        <v>15</v>
      </c>
      <c r="H14" s="3">
        <f t="shared" si="1"/>
        <v>10</v>
      </c>
      <c r="I14" s="87" t="str">
        <f t="shared" si="2"/>
        <v/>
      </c>
      <c r="J14" s="88">
        <f t="shared" si="3"/>
        <v>225</v>
      </c>
      <c r="K14" s="89">
        <f t="shared" si="0"/>
        <v>15</v>
      </c>
      <c r="L14" s="89">
        <f t="shared" si="4"/>
        <v>240</v>
      </c>
    </row>
    <row r="15" spans="1:12" hidden="1" outlineLevel="2" x14ac:dyDescent="0.2">
      <c r="A15" s="1">
        <v>75</v>
      </c>
      <c r="B15" s="2" t="s">
        <v>104</v>
      </c>
      <c r="C15" s="2" t="s">
        <v>105</v>
      </c>
      <c r="D15" s="2" t="s">
        <v>2</v>
      </c>
      <c r="E15" s="2" t="s">
        <v>106</v>
      </c>
      <c r="F15" s="4">
        <v>7.75</v>
      </c>
      <c r="G15" s="3">
        <v>125</v>
      </c>
      <c r="H15" s="3">
        <f t="shared" si="1"/>
        <v>10</v>
      </c>
      <c r="I15" s="87" t="str">
        <f t="shared" si="2"/>
        <v/>
      </c>
      <c r="J15" s="88">
        <f t="shared" si="3"/>
        <v>968.75</v>
      </c>
      <c r="K15" s="89">
        <f t="shared" si="0"/>
        <v>125</v>
      </c>
      <c r="L15" s="89">
        <f t="shared" si="4"/>
        <v>1093.75</v>
      </c>
    </row>
    <row r="16" spans="1:12" hidden="1" outlineLevel="2" x14ac:dyDescent="0.2">
      <c r="A16" s="1">
        <v>76</v>
      </c>
      <c r="B16" s="2" t="s">
        <v>107</v>
      </c>
      <c r="C16" s="2" t="s">
        <v>108</v>
      </c>
      <c r="D16" s="2" t="s">
        <v>2</v>
      </c>
      <c r="E16" s="2" t="s">
        <v>109</v>
      </c>
      <c r="F16" s="4">
        <v>18</v>
      </c>
      <c r="G16" s="3">
        <v>57</v>
      </c>
      <c r="H16" s="3">
        <f t="shared" si="1"/>
        <v>10</v>
      </c>
      <c r="I16" s="87" t="str">
        <f t="shared" si="2"/>
        <v/>
      </c>
      <c r="J16" s="88">
        <f t="shared" si="3"/>
        <v>1026</v>
      </c>
      <c r="K16" s="89">
        <f t="shared" si="0"/>
        <v>57</v>
      </c>
      <c r="L16" s="89">
        <f t="shared" si="4"/>
        <v>1083</v>
      </c>
    </row>
    <row r="17" spans="1:14" outlineLevel="1" collapsed="1" x14ac:dyDescent="0.2">
      <c r="A17" s="1"/>
      <c r="B17" s="2"/>
      <c r="C17" s="2"/>
      <c r="D17" s="94" t="s">
        <v>424</v>
      </c>
      <c r="E17" s="2"/>
      <c r="F17" s="4"/>
      <c r="G17" s="3"/>
      <c r="H17" s="3"/>
      <c r="I17" s="87"/>
      <c r="J17" s="88">
        <f>SUBTOTAL(9,J5:J16)</f>
        <v>12615.25</v>
      </c>
      <c r="K17" s="89"/>
      <c r="L17" s="89">
        <f>SUBTOTAL(9,L5:L16)</f>
        <v>13204.25</v>
      </c>
    </row>
    <row r="18" spans="1:14" hidden="1" outlineLevel="2" x14ac:dyDescent="0.2">
      <c r="A18" s="1">
        <v>9</v>
      </c>
      <c r="B18" s="2" t="s">
        <v>110</v>
      </c>
      <c r="C18" s="2" t="s">
        <v>111</v>
      </c>
      <c r="D18" s="2" t="s">
        <v>112</v>
      </c>
      <c r="E18" s="2" t="s">
        <v>113</v>
      </c>
      <c r="F18" s="4">
        <v>97</v>
      </c>
      <c r="G18" s="3">
        <v>29</v>
      </c>
      <c r="H18" s="3">
        <f t="shared" ref="H18:H23" si="5">VLOOKUP(D18:D102,$B$95:$C$102,2,FALSE)</f>
        <v>20</v>
      </c>
      <c r="I18" s="87" t="str">
        <f t="shared" si="2"/>
        <v/>
      </c>
      <c r="J18" s="88">
        <f t="shared" si="3"/>
        <v>2813</v>
      </c>
      <c r="K18" s="89">
        <f t="shared" ref="K18:K23" si="6">IF(D18="bebidas",VLOOKUP(D18,$B$95:$D$102,3,FALSE)*G18,IF(D18="carnes",VLOOKUP(D18,$B$95:$D$102,3,FALSE)*G18,IF(D18="condimentos",VLOOKUP(D18,$B$95:$D$102,3,FALSE)*G18,IF(D18="frutas/verduras",VLOOKUP(D18,$B$95:$D$102,3,FALSE)*G18,IF(D18="granos/cereales",VLOOKUP(D18,$B$95:$D$102,3,FALSE)*G18,IF(D18="lácteos",VLOOKUP(D18,$B$95:$D$102,3,FALSE)*G18,IF(D18="pescado/marisco",VLOOKUP(D18,$B$95:$D$102,3,FALSE)*G18,IF(D18="repostería",VLOOKUP(D18,$B$95:$D$102,3,FALSE)*G18,""))))))))</f>
        <v>145</v>
      </c>
      <c r="L18" s="89">
        <f t="shared" si="4"/>
        <v>2958</v>
      </c>
    </row>
    <row r="19" spans="1:14" hidden="1" outlineLevel="2" x14ac:dyDescent="0.2">
      <c r="A19" s="1">
        <v>17</v>
      </c>
      <c r="B19" s="2" t="s">
        <v>114</v>
      </c>
      <c r="C19" s="2" t="s">
        <v>102</v>
      </c>
      <c r="D19" s="2" t="s">
        <v>112</v>
      </c>
      <c r="E19" s="2" t="s">
        <v>115</v>
      </c>
      <c r="F19" s="4">
        <v>39</v>
      </c>
      <c r="G19" s="3">
        <v>0</v>
      </c>
      <c r="H19" s="3">
        <f t="shared" si="5"/>
        <v>20</v>
      </c>
      <c r="I19" s="87">
        <f t="shared" si="2"/>
        <v>60</v>
      </c>
      <c r="J19" s="88">
        <f t="shared" si="3"/>
        <v>0</v>
      </c>
      <c r="K19" s="89">
        <f t="shared" si="6"/>
        <v>0</v>
      </c>
      <c r="L19" s="89">
        <f t="shared" si="4"/>
        <v>0</v>
      </c>
    </row>
    <row r="20" spans="1:14" hidden="1" outlineLevel="2" x14ac:dyDescent="0.2">
      <c r="A20" s="1">
        <v>29</v>
      </c>
      <c r="B20" s="2" t="s">
        <v>116</v>
      </c>
      <c r="C20" s="2" t="s">
        <v>105</v>
      </c>
      <c r="D20" s="2" t="s">
        <v>112</v>
      </c>
      <c r="E20" s="2" t="s">
        <v>117</v>
      </c>
      <c r="F20" s="4">
        <v>123.79</v>
      </c>
      <c r="G20" s="3">
        <v>0</v>
      </c>
      <c r="H20" s="3">
        <f t="shared" si="5"/>
        <v>20</v>
      </c>
      <c r="I20" s="87">
        <f t="shared" si="2"/>
        <v>60</v>
      </c>
      <c r="J20" s="88">
        <f t="shared" si="3"/>
        <v>0</v>
      </c>
      <c r="K20" s="89">
        <f t="shared" si="6"/>
        <v>0</v>
      </c>
      <c r="L20" s="89">
        <f t="shared" si="4"/>
        <v>0</v>
      </c>
    </row>
    <row r="21" spans="1:14" hidden="1" outlineLevel="2" x14ac:dyDescent="0.2">
      <c r="A21" s="1">
        <v>53</v>
      </c>
      <c r="B21" s="2" t="s">
        <v>118</v>
      </c>
      <c r="C21" s="2" t="s">
        <v>119</v>
      </c>
      <c r="D21" s="2" t="s">
        <v>112</v>
      </c>
      <c r="E21" s="2" t="s">
        <v>120</v>
      </c>
      <c r="F21" s="4">
        <v>32.799999999999997</v>
      </c>
      <c r="G21" s="3">
        <v>0</v>
      </c>
      <c r="H21" s="3">
        <f t="shared" si="5"/>
        <v>20</v>
      </c>
      <c r="I21" s="87">
        <f t="shared" si="2"/>
        <v>60</v>
      </c>
      <c r="J21" s="88">
        <f t="shared" si="3"/>
        <v>0</v>
      </c>
      <c r="K21" s="89">
        <f t="shared" si="6"/>
        <v>0</v>
      </c>
      <c r="L21" s="89">
        <f t="shared" si="4"/>
        <v>0</v>
      </c>
    </row>
    <row r="22" spans="1:14" hidden="1" outlineLevel="2" x14ac:dyDescent="0.2">
      <c r="A22" s="1">
        <v>54</v>
      </c>
      <c r="B22" s="2" t="s">
        <v>121</v>
      </c>
      <c r="C22" s="2" t="s">
        <v>122</v>
      </c>
      <c r="D22" s="2" t="s">
        <v>112</v>
      </c>
      <c r="E22" s="2" t="s">
        <v>123</v>
      </c>
      <c r="F22" s="4">
        <v>7.45</v>
      </c>
      <c r="G22" s="3">
        <v>21</v>
      </c>
      <c r="H22" s="3">
        <f t="shared" si="5"/>
        <v>20</v>
      </c>
      <c r="I22" s="87" t="str">
        <f t="shared" si="2"/>
        <v/>
      </c>
      <c r="J22" s="88">
        <f t="shared" si="3"/>
        <v>156.45000000000002</v>
      </c>
      <c r="K22" s="89">
        <f t="shared" si="6"/>
        <v>105</v>
      </c>
      <c r="L22" s="89">
        <f t="shared" si="4"/>
        <v>261.45000000000005</v>
      </c>
    </row>
    <row r="23" spans="1:14" hidden="1" outlineLevel="2" x14ac:dyDescent="0.2">
      <c r="A23" s="1">
        <v>55</v>
      </c>
      <c r="B23" s="2" t="s">
        <v>124</v>
      </c>
      <c r="C23" s="2" t="s">
        <v>122</v>
      </c>
      <c r="D23" s="2" t="s">
        <v>112</v>
      </c>
      <c r="E23" s="2" t="s">
        <v>125</v>
      </c>
      <c r="F23" s="4">
        <v>24</v>
      </c>
      <c r="G23" s="3">
        <v>115</v>
      </c>
      <c r="H23" s="3">
        <f t="shared" si="5"/>
        <v>20</v>
      </c>
      <c r="I23" s="87" t="str">
        <f t="shared" si="2"/>
        <v/>
      </c>
      <c r="J23" s="88">
        <f t="shared" si="3"/>
        <v>2760</v>
      </c>
      <c r="K23" s="89">
        <f t="shared" si="6"/>
        <v>575</v>
      </c>
      <c r="L23" s="89">
        <f t="shared" si="4"/>
        <v>3335</v>
      </c>
    </row>
    <row r="24" spans="1:14" outlineLevel="1" collapsed="1" x14ac:dyDescent="0.2">
      <c r="A24" s="1"/>
      <c r="B24" s="2"/>
      <c r="C24" s="2"/>
      <c r="D24" s="94" t="s">
        <v>425</v>
      </c>
      <c r="E24" s="2"/>
      <c r="F24" s="4"/>
      <c r="G24" s="3"/>
      <c r="H24" s="3"/>
      <c r="I24" s="87"/>
      <c r="J24" s="88">
        <f>SUBTOTAL(9,J18:J23)</f>
        <v>5729.45</v>
      </c>
      <c r="K24" s="89"/>
      <c r="L24" s="89">
        <f>SUBTOTAL(9,L18:L23)</f>
        <v>6554.45</v>
      </c>
    </row>
    <row r="25" spans="1:14" hidden="1" outlineLevel="2" x14ac:dyDescent="0.2">
      <c r="A25" s="1">
        <v>3</v>
      </c>
      <c r="B25" s="2" t="s">
        <v>126</v>
      </c>
      <c r="C25" s="2" t="s">
        <v>82</v>
      </c>
      <c r="D25" s="2" t="s">
        <v>127</v>
      </c>
      <c r="E25" s="2" t="s">
        <v>128</v>
      </c>
      <c r="F25" s="4">
        <v>10</v>
      </c>
      <c r="G25" s="3">
        <v>13</v>
      </c>
      <c r="H25" s="3">
        <f t="shared" ref="H25:H36" si="7">VLOOKUP(D25:D108,$B$95:$C$102,2,FALSE)</f>
        <v>15</v>
      </c>
      <c r="I25" s="87">
        <f t="shared" si="2"/>
        <v>214.5</v>
      </c>
      <c r="J25" s="88">
        <f t="shared" si="3"/>
        <v>130</v>
      </c>
      <c r="K25" s="89">
        <f t="shared" ref="K25:K36" si="8">IF(D25="bebidas",VLOOKUP(D25,$B$95:$D$102,3,FALSE)*G25,IF(D25="carnes",VLOOKUP(D25,$B$95:$D$102,3,FALSE)*G25,IF(D25="condimentos",VLOOKUP(D25,$B$95:$D$102,3,FALSE)*G25,IF(D25="frutas/verduras",VLOOKUP(D25,$B$95:$D$102,3,FALSE)*G25,IF(D25="granos/cereales",VLOOKUP(D25,$B$95:$D$102,3,FALSE)*G25,IF(D25="lácteos",VLOOKUP(D25,$B$95:$D$102,3,FALSE)*G25,IF(D25="pescado/marisco",VLOOKUP(D25,$B$95:$D$102,3,FALSE)*G25,IF(D25="repostería",VLOOKUP(D25,$B$95:$D$102,3,FALSE)*G25,""))))))))</f>
        <v>13</v>
      </c>
      <c r="L25" s="89">
        <f t="shared" si="4"/>
        <v>143</v>
      </c>
      <c r="N25" s="81"/>
    </row>
    <row r="26" spans="1:14" hidden="1" outlineLevel="2" x14ac:dyDescent="0.2">
      <c r="A26" s="1">
        <v>4</v>
      </c>
      <c r="B26" s="2" t="s">
        <v>129</v>
      </c>
      <c r="C26" s="2" t="s">
        <v>130</v>
      </c>
      <c r="D26" s="2" t="s">
        <v>127</v>
      </c>
      <c r="E26" s="2" t="s">
        <v>131</v>
      </c>
      <c r="F26" s="4">
        <v>22</v>
      </c>
      <c r="G26" s="3">
        <v>53</v>
      </c>
      <c r="H26" s="3">
        <f t="shared" si="7"/>
        <v>15</v>
      </c>
      <c r="I26" s="87" t="str">
        <f t="shared" si="2"/>
        <v/>
      </c>
      <c r="J26" s="88">
        <f t="shared" si="3"/>
        <v>1166</v>
      </c>
      <c r="K26" s="89">
        <f t="shared" si="8"/>
        <v>53</v>
      </c>
      <c r="L26" s="89">
        <f t="shared" si="4"/>
        <v>1219</v>
      </c>
    </row>
    <row r="27" spans="1:14" hidden="1" outlineLevel="2" x14ac:dyDescent="0.2">
      <c r="A27" s="1">
        <v>5</v>
      </c>
      <c r="B27" s="2" t="s">
        <v>132</v>
      </c>
      <c r="C27" s="2" t="s">
        <v>130</v>
      </c>
      <c r="D27" s="2" t="s">
        <v>127</v>
      </c>
      <c r="E27" s="2" t="s">
        <v>133</v>
      </c>
      <c r="F27" s="4">
        <v>21.35</v>
      </c>
      <c r="G27" s="3">
        <v>0</v>
      </c>
      <c r="H27" s="3">
        <f t="shared" si="7"/>
        <v>15</v>
      </c>
      <c r="I27" s="87">
        <f t="shared" si="2"/>
        <v>45</v>
      </c>
      <c r="J27" s="88">
        <f t="shared" si="3"/>
        <v>0</v>
      </c>
      <c r="K27" s="89">
        <f t="shared" si="8"/>
        <v>0</v>
      </c>
      <c r="L27" s="89">
        <f t="shared" si="4"/>
        <v>0</v>
      </c>
      <c r="N27" s="81"/>
    </row>
    <row r="28" spans="1:14" hidden="1" outlineLevel="2" x14ac:dyDescent="0.2">
      <c r="A28" s="1">
        <v>6</v>
      </c>
      <c r="B28" s="2" t="s">
        <v>134</v>
      </c>
      <c r="C28" s="2" t="s">
        <v>135</v>
      </c>
      <c r="D28" s="2" t="s">
        <v>127</v>
      </c>
      <c r="E28" s="2" t="s">
        <v>136</v>
      </c>
      <c r="F28" s="4">
        <v>25</v>
      </c>
      <c r="G28" s="3">
        <v>120</v>
      </c>
      <c r="H28" s="3">
        <f t="shared" si="7"/>
        <v>15</v>
      </c>
      <c r="I28" s="87" t="str">
        <f t="shared" si="2"/>
        <v/>
      </c>
      <c r="J28" s="88">
        <f t="shared" si="3"/>
        <v>3000</v>
      </c>
      <c r="K28" s="89">
        <f t="shared" si="8"/>
        <v>120</v>
      </c>
      <c r="L28" s="89">
        <f t="shared" si="4"/>
        <v>3120</v>
      </c>
    </row>
    <row r="29" spans="1:14" hidden="1" outlineLevel="2" x14ac:dyDescent="0.2">
      <c r="A29" s="1">
        <v>8</v>
      </c>
      <c r="B29" s="2" t="s">
        <v>137</v>
      </c>
      <c r="C29" s="2" t="s">
        <v>135</v>
      </c>
      <c r="D29" s="2" t="s">
        <v>127</v>
      </c>
      <c r="E29" s="2" t="s">
        <v>138</v>
      </c>
      <c r="F29" s="4">
        <v>40</v>
      </c>
      <c r="G29" s="3">
        <v>6</v>
      </c>
      <c r="H29" s="3">
        <f t="shared" si="7"/>
        <v>15</v>
      </c>
      <c r="I29" s="87">
        <f t="shared" si="2"/>
        <v>99</v>
      </c>
      <c r="J29" s="88">
        <f t="shared" si="3"/>
        <v>240</v>
      </c>
      <c r="K29" s="89">
        <f t="shared" si="8"/>
        <v>6</v>
      </c>
      <c r="L29" s="89">
        <f t="shared" si="4"/>
        <v>246</v>
      </c>
    </row>
    <row r="30" spans="1:14" hidden="1" outlineLevel="2" x14ac:dyDescent="0.2">
      <c r="A30" s="1">
        <v>15</v>
      </c>
      <c r="B30" s="2" t="s">
        <v>139</v>
      </c>
      <c r="C30" s="2" t="s">
        <v>140</v>
      </c>
      <c r="D30" s="2" t="s">
        <v>127</v>
      </c>
      <c r="E30" s="2" t="s">
        <v>141</v>
      </c>
      <c r="F30" s="4">
        <v>15.5</v>
      </c>
      <c r="G30" s="3">
        <v>39</v>
      </c>
      <c r="H30" s="3">
        <f t="shared" si="7"/>
        <v>15</v>
      </c>
      <c r="I30" s="87" t="str">
        <f t="shared" si="2"/>
        <v/>
      </c>
      <c r="J30" s="88">
        <f t="shared" si="3"/>
        <v>604.5</v>
      </c>
      <c r="K30" s="89">
        <f t="shared" si="8"/>
        <v>39</v>
      </c>
      <c r="L30" s="89">
        <f t="shared" si="4"/>
        <v>643.5</v>
      </c>
    </row>
    <row r="31" spans="1:14" hidden="1" outlineLevel="2" x14ac:dyDescent="0.2">
      <c r="A31" s="1">
        <v>44</v>
      </c>
      <c r="B31" s="2" t="s">
        <v>142</v>
      </c>
      <c r="C31" s="2" t="s">
        <v>98</v>
      </c>
      <c r="D31" s="2" t="s">
        <v>127</v>
      </c>
      <c r="E31" s="2" t="s">
        <v>143</v>
      </c>
      <c r="F31" s="4">
        <v>19.45</v>
      </c>
      <c r="G31" s="3">
        <v>27</v>
      </c>
      <c r="H31" s="3">
        <f t="shared" si="7"/>
        <v>15</v>
      </c>
      <c r="I31" s="87" t="str">
        <f t="shared" si="2"/>
        <v/>
      </c>
      <c r="J31" s="88">
        <f t="shared" si="3"/>
        <v>525.15</v>
      </c>
      <c r="K31" s="89">
        <f t="shared" si="8"/>
        <v>27</v>
      </c>
      <c r="L31" s="89">
        <f t="shared" si="4"/>
        <v>552.15</v>
      </c>
    </row>
    <row r="32" spans="1:14" hidden="1" outlineLevel="2" x14ac:dyDescent="0.2">
      <c r="A32" s="1">
        <v>61</v>
      </c>
      <c r="B32" s="2" t="s">
        <v>144</v>
      </c>
      <c r="C32" s="2" t="s">
        <v>145</v>
      </c>
      <c r="D32" s="2" t="s">
        <v>127</v>
      </c>
      <c r="E32" s="2" t="s">
        <v>146</v>
      </c>
      <c r="F32" s="4">
        <v>28.5</v>
      </c>
      <c r="G32" s="3">
        <v>113</v>
      </c>
      <c r="H32" s="3">
        <f t="shared" si="7"/>
        <v>15</v>
      </c>
      <c r="I32" s="87" t="str">
        <f t="shared" si="2"/>
        <v/>
      </c>
      <c r="J32" s="88">
        <f t="shared" si="3"/>
        <v>3220.5</v>
      </c>
      <c r="K32" s="89">
        <f t="shared" si="8"/>
        <v>113</v>
      </c>
      <c r="L32" s="89">
        <f t="shared" si="4"/>
        <v>3333.5</v>
      </c>
    </row>
    <row r="33" spans="1:12" hidden="1" outlineLevel="2" x14ac:dyDescent="0.2">
      <c r="A33" s="1">
        <v>63</v>
      </c>
      <c r="B33" s="2" t="s">
        <v>147</v>
      </c>
      <c r="C33" s="2" t="s">
        <v>102</v>
      </c>
      <c r="D33" s="2" t="s">
        <v>127</v>
      </c>
      <c r="E33" s="2" t="s">
        <v>148</v>
      </c>
      <c r="F33" s="4">
        <v>43.9</v>
      </c>
      <c r="G33" s="3">
        <v>24</v>
      </c>
      <c r="H33" s="3">
        <f t="shared" si="7"/>
        <v>15</v>
      </c>
      <c r="I33" s="87" t="str">
        <f t="shared" si="2"/>
        <v/>
      </c>
      <c r="J33" s="88">
        <f t="shared" si="3"/>
        <v>1053.5999999999999</v>
      </c>
      <c r="K33" s="89">
        <f t="shared" si="8"/>
        <v>24</v>
      </c>
      <c r="L33" s="89">
        <f t="shared" si="4"/>
        <v>1077.5999999999999</v>
      </c>
    </row>
    <row r="34" spans="1:12" hidden="1" outlineLevel="2" x14ac:dyDescent="0.2">
      <c r="A34" s="1">
        <v>65</v>
      </c>
      <c r="B34" s="2" t="s">
        <v>149</v>
      </c>
      <c r="C34" s="2" t="s">
        <v>130</v>
      </c>
      <c r="D34" s="2" t="s">
        <v>127</v>
      </c>
      <c r="E34" s="2" t="s">
        <v>150</v>
      </c>
      <c r="F34" s="4">
        <v>21.05</v>
      </c>
      <c r="G34" s="3">
        <v>76</v>
      </c>
      <c r="H34" s="3">
        <f t="shared" si="7"/>
        <v>15</v>
      </c>
      <c r="I34" s="87" t="str">
        <f t="shared" si="2"/>
        <v/>
      </c>
      <c r="J34" s="88">
        <f t="shared" si="3"/>
        <v>1599.8</v>
      </c>
      <c r="K34" s="89">
        <f t="shared" si="8"/>
        <v>76</v>
      </c>
      <c r="L34" s="89">
        <f t="shared" si="4"/>
        <v>1675.8</v>
      </c>
    </row>
    <row r="35" spans="1:12" hidden="1" outlineLevel="2" x14ac:dyDescent="0.2">
      <c r="A35" s="1">
        <v>66</v>
      </c>
      <c r="B35" s="2" t="s">
        <v>151</v>
      </c>
      <c r="C35" s="2" t="s">
        <v>130</v>
      </c>
      <c r="D35" s="2" t="s">
        <v>127</v>
      </c>
      <c r="E35" s="2" t="s">
        <v>152</v>
      </c>
      <c r="F35" s="4">
        <v>17</v>
      </c>
      <c r="G35" s="3">
        <v>4</v>
      </c>
      <c r="H35" s="3">
        <f t="shared" si="7"/>
        <v>15</v>
      </c>
      <c r="I35" s="87">
        <f t="shared" si="2"/>
        <v>66</v>
      </c>
      <c r="J35" s="88">
        <f t="shared" si="3"/>
        <v>68</v>
      </c>
      <c r="K35" s="89">
        <f t="shared" si="8"/>
        <v>4</v>
      </c>
      <c r="L35" s="89">
        <f t="shared" si="4"/>
        <v>72</v>
      </c>
    </row>
    <row r="36" spans="1:12" hidden="1" outlineLevel="2" x14ac:dyDescent="0.2">
      <c r="A36" s="1">
        <v>77</v>
      </c>
      <c r="B36" s="2" t="s">
        <v>153</v>
      </c>
      <c r="C36" s="2" t="s">
        <v>105</v>
      </c>
      <c r="D36" s="2" t="s">
        <v>127</v>
      </c>
      <c r="E36" s="2" t="s">
        <v>154</v>
      </c>
      <c r="F36" s="4">
        <v>13</v>
      </c>
      <c r="G36" s="3">
        <v>32</v>
      </c>
      <c r="H36" s="3">
        <f t="shared" si="7"/>
        <v>15</v>
      </c>
      <c r="I36" s="87" t="str">
        <f t="shared" si="2"/>
        <v/>
      </c>
      <c r="J36" s="88">
        <f t="shared" si="3"/>
        <v>416</v>
      </c>
      <c r="K36" s="89">
        <f t="shared" si="8"/>
        <v>32</v>
      </c>
      <c r="L36" s="89">
        <f t="shared" si="4"/>
        <v>448</v>
      </c>
    </row>
    <row r="37" spans="1:12" outlineLevel="1" collapsed="1" x14ac:dyDescent="0.2">
      <c r="A37" s="1"/>
      <c r="B37" s="2"/>
      <c r="C37" s="2"/>
      <c r="D37" s="94" t="s">
        <v>426</v>
      </c>
      <c r="E37" s="2"/>
      <c r="F37" s="4"/>
      <c r="G37" s="3"/>
      <c r="H37" s="3"/>
      <c r="I37" s="87"/>
      <c r="J37" s="88">
        <f>SUBTOTAL(9,J25:J36)</f>
        <v>12023.55</v>
      </c>
      <c r="K37" s="89"/>
      <c r="L37" s="89">
        <f>SUBTOTAL(9,L25:L36)</f>
        <v>12530.55</v>
      </c>
    </row>
    <row r="38" spans="1:12" hidden="1" outlineLevel="2" x14ac:dyDescent="0.2">
      <c r="A38" s="1">
        <v>7</v>
      </c>
      <c r="B38" s="2" t="s">
        <v>155</v>
      </c>
      <c r="C38" s="2" t="s">
        <v>135</v>
      </c>
      <c r="D38" s="2" t="s">
        <v>156</v>
      </c>
      <c r="E38" s="2" t="s">
        <v>157</v>
      </c>
      <c r="F38" s="4">
        <v>30</v>
      </c>
      <c r="G38" s="3">
        <v>15</v>
      </c>
      <c r="H38" s="3">
        <f>VLOOKUP(D38:D120,$B$95:$C$102,2,FALSE)</f>
        <v>10</v>
      </c>
      <c r="I38" s="87" t="str">
        <f t="shared" si="2"/>
        <v/>
      </c>
      <c r="J38" s="88">
        <f t="shared" si="3"/>
        <v>450</v>
      </c>
      <c r="K38" s="89">
        <f>IF(D38="bebidas",VLOOKUP(D38,$B$95:$D$102,3,FALSE)*G38,IF(D38="carnes",VLOOKUP(D38,$B$95:$D$102,3,FALSE)*G38,IF(D38="condimentos",VLOOKUP(D38,$B$95:$D$102,3,FALSE)*G38,IF(D38="frutas/verduras",VLOOKUP(D38,$B$95:$D$102,3,FALSE)*G38,IF(D38="granos/cereales",VLOOKUP(D38,$B$95:$D$102,3,FALSE)*G38,IF(D38="lácteos",VLOOKUP(D38,$B$95:$D$102,3,FALSE)*G38,IF(D38="pescado/marisco",VLOOKUP(D38,$B$95:$D$102,3,FALSE)*G38,IF(D38="repostería",VLOOKUP(D38,$B$95:$D$102,3,FALSE)*G38,""))))))))</f>
        <v>75</v>
      </c>
      <c r="L38" s="89">
        <f t="shared" si="4"/>
        <v>525</v>
      </c>
    </row>
    <row r="39" spans="1:12" hidden="1" outlineLevel="2" x14ac:dyDescent="0.2">
      <c r="A39" s="1">
        <v>14</v>
      </c>
      <c r="B39" s="2" t="s">
        <v>158</v>
      </c>
      <c r="C39" s="2" t="s">
        <v>140</v>
      </c>
      <c r="D39" s="2" t="s">
        <v>156</v>
      </c>
      <c r="E39" s="2" t="s">
        <v>159</v>
      </c>
      <c r="F39" s="4">
        <v>23.25</v>
      </c>
      <c r="G39" s="3">
        <v>35</v>
      </c>
      <c r="H39" s="3">
        <f>VLOOKUP(D39:D121,$B$95:$C$102,2,FALSE)</f>
        <v>10</v>
      </c>
      <c r="I39" s="87" t="str">
        <f t="shared" si="2"/>
        <v/>
      </c>
      <c r="J39" s="88">
        <f t="shared" si="3"/>
        <v>813.75</v>
      </c>
      <c r="K39" s="89">
        <f>IF(D39="bebidas",VLOOKUP(D39,$B$95:$D$102,3,FALSE)*G39,IF(D39="carnes",VLOOKUP(D39,$B$95:$D$102,3,FALSE)*G39,IF(D39="condimentos",VLOOKUP(D39,$B$95:$D$102,3,FALSE)*G39,IF(D39="frutas/verduras",VLOOKUP(D39,$B$95:$D$102,3,FALSE)*G39,IF(D39="granos/cereales",VLOOKUP(D39,$B$95:$D$102,3,FALSE)*G39,IF(D39="lácteos",VLOOKUP(D39,$B$95:$D$102,3,FALSE)*G39,IF(D39="pescado/marisco",VLOOKUP(D39,$B$95:$D$102,3,FALSE)*G39,IF(D39="repostería",VLOOKUP(D39,$B$95:$D$102,3,FALSE)*G39,""))))))))</f>
        <v>175</v>
      </c>
      <c r="L39" s="89">
        <f t="shared" si="4"/>
        <v>988.75</v>
      </c>
    </row>
    <row r="40" spans="1:12" hidden="1" outlineLevel="2" x14ac:dyDescent="0.2">
      <c r="A40" s="1">
        <v>28</v>
      </c>
      <c r="B40" s="2" t="s">
        <v>160</v>
      </c>
      <c r="C40" s="2" t="s">
        <v>105</v>
      </c>
      <c r="D40" s="2" t="s">
        <v>156</v>
      </c>
      <c r="E40" s="2" t="s">
        <v>161</v>
      </c>
      <c r="F40" s="4">
        <v>45.6</v>
      </c>
      <c r="G40" s="3">
        <v>26</v>
      </c>
      <c r="H40" s="3">
        <f>VLOOKUP(D40:D122,$B$95:$C$102,2,FALSE)</f>
        <v>10</v>
      </c>
      <c r="I40" s="87" t="str">
        <f t="shared" si="2"/>
        <v/>
      </c>
      <c r="J40" s="88">
        <f t="shared" si="3"/>
        <v>1185.6000000000001</v>
      </c>
      <c r="K40" s="89">
        <f>IF(D40="bebidas",VLOOKUP(D40,$B$95:$D$102,3,FALSE)*G40,IF(D40="carnes",VLOOKUP(D40,$B$95:$D$102,3,FALSE)*G40,IF(D40="condimentos",VLOOKUP(D40,$B$95:$D$102,3,FALSE)*G40,IF(D40="frutas/verduras",VLOOKUP(D40,$B$95:$D$102,3,FALSE)*G40,IF(D40="granos/cereales",VLOOKUP(D40,$B$95:$D$102,3,FALSE)*G40,IF(D40="lácteos",VLOOKUP(D40,$B$95:$D$102,3,FALSE)*G40,IF(D40="pescado/marisco",VLOOKUP(D40,$B$95:$D$102,3,FALSE)*G40,IF(D40="repostería",VLOOKUP(D40,$B$95:$D$102,3,FALSE)*G40,""))))))))</f>
        <v>130</v>
      </c>
      <c r="L40" s="89">
        <f t="shared" si="4"/>
        <v>1315.6000000000001</v>
      </c>
    </row>
    <row r="41" spans="1:12" hidden="1" outlineLevel="2" x14ac:dyDescent="0.2">
      <c r="A41" s="1">
        <v>51</v>
      </c>
      <c r="B41" s="2" t="s">
        <v>162</v>
      </c>
      <c r="C41" s="2" t="s">
        <v>119</v>
      </c>
      <c r="D41" s="2" t="s">
        <v>156</v>
      </c>
      <c r="E41" s="2" t="s">
        <v>163</v>
      </c>
      <c r="F41" s="4">
        <v>53</v>
      </c>
      <c r="G41" s="3">
        <v>20</v>
      </c>
      <c r="H41" s="3">
        <f>VLOOKUP(D41:D123,$B$95:$C$102,2,FALSE)</f>
        <v>10</v>
      </c>
      <c r="I41" s="87" t="str">
        <f t="shared" si="2"/>
        <v/>
      </c>
      <c r="J41" s="88">
        <f t="shared" si="3"/>
        <v>1060</v>
      </c>
      <c r="K41" s="89">
        <f>IF(D41="bebidas",VLOOKUP(D41,$B$95:$D$102,3,FALSE)*G41,IF(D41="carnes",VLOOKUP(D41,$B$95:$D$102,3,FALSE)*G41,IF(D41="condimentos",VLOOKUP(D41,$B$95:$D$102,3,FALSE)*G41,IF(D41="frutas/verduras",VLOOKUP(D41,$B$95:$D$102,3,FALSE)*G41,IF(D41="granos/cereales",VLOOKUP(D41,$B$95:$D$102,3,FALSE)*G41,IF(D41="lácteos",VLOOKUP(D41,$B$95:$D$102,3,FALSE)*G41,IF(D41="pescado/marisco",VLOOKUP(D41,$B$95:$D$102,3,FALSE)*G41,IF(D41="repostería",VLOOKUP(D41,$B$95:$D$102,3,FALSE)*G41,""))))))))</f>
        <v>100</v>
      </c>
      <c r="L41" s="89">
        <f t="shared" si="4"/>
        <v>1160</v>
      </c>
    </row>
    <row r="42" spans="1:12" hidden="1" outlineLevel="2" x14ac:dyDescent="0.2">
      <c r="A42" s="1">
        <v>74</v>
      </c>
      <c r="B42" s="2" t="s">
        <v>164</v>
      </c>
      <c r="C42" s="2" t="s">
        <v>111</v>
      </c>
      <c r="D42" s="2" t="s">
        <v>156</v>
      </c>
      <c r="E42" s="2" t="s">
        <v>165</v>
      </c>
      <c r="F42" s="4">
        <v>10</v>
      </c>
      <c r="G42" s="3">
        <v>4</v>
      </c>
      <c r="H42" s="3">
        <f>VLOOKUP(D42:D124,$B$95:$C$102,2,FALSE)</f>
        <v>10</v>
      </c>
      <c r="I42" s="87">
        <f t="shared" si="2"/>
        <v>44</v>
      </c>
      <c r="J42" s="88">
        <f t="shared" si="3"/>
        <v>40</v>
      </c>
      <c r="K42" s="89">
        <f>IF(D42="bebidas",VLOOKUP(D42,$B$95:$D$102,3,FALSE)*G42,IF(D42="carnes",VLOOKUP(D42,$B$95:$D$102,3,FALSE)*G42,IF(D42="condimentos",VLOOKUP(D42,$B$95:$D$102,3,FALSE)*G42,IF(D42="frutas/verduras",VLOOKUP(D42,$B$95:$D$102,3,FALSE)*G42,IF(D42="granos/cereales",VLOOKUP(D42,$B$95:$D$102,3,FALSE)*G42,IF(D42="lácteos",VLOOKUP(D42,$B$95:$D$102,3,FALSE)*G42,IF(D42="pescado/marisco",VLOOKUP(D42,$B$95:$D$102,3,FALSE)*G42,IF(D42="repostería",VLOOKUP(D42,$B$95:$D$102,3,FALSE)*G42,""))))))))</f>
        <v>20</v>
      </c>
      <c r="L42" s="89">
        <f t="shared" si="4"/>
        <v>60</v>
      </c>
    </row>
    <row r="43" spans="1:12" outlineLevel="1" collapsed="1" x14ac:dyDescent="0.2">
      <c r="A43" s="1"/>
      <c r="B43" s="2"/>
      <c r="C43" s="2"/>
      <c r="D43" s="94" t="s">
        <v>427</v>
      </c>
      <c r="E43" s="2"/>
      <c r="F43" s="4"/>
      <c r="G43" s="3"/>
      <c r="H43" s="3"/>
      <c r="I43" s="87"/>
      <c r="J43" s="88">
        <f>SUBTOTAL(9,J38:J42)</f>
        <v>3549.3500000000004</v>
      </c>
      <c r="K43" s="89"/>
      <c r="L43" s="89">
        <f>SUBTOTAL(9,L38:L42)</f>
        <v>4049.3500000000004</v>
      </c>
    </row>
    <row r="44" spans="1:12" hidden="1" outlineLevel="2" x14ac:dyDescent="0.2">
      <c r="A44" s="1">
        <v>22</v>
      </c>
      <c r="B44" s="2" t="s">
        <v>166</v>
      </c>
      <c r="C44" s="2" t="s">
        <v>167</v>
      </c>
      <c r="D44" s="2" t="s">
        <v>168</v>
      </c>
      <c r="E44" s="2" t="s">
        <v>169</v>
      </c>
      <c r="F44" s="4">
        <v>21</v>
      </c>
      <c r="G44" s="3">
        <v>104</v>
      </c>
      <c r="H44" s="3">
        <f t="shared" ref="H44:H50" si="9">VLOOKUP(D44:D125,$B$95:$C$102,2,FALSE)</f>
        <v>5</v>
      </c>
      <c r="I44" s="87" t="str">
        <f t="shared" si="2"/>
        <v/>
      </c>
      <c r="J44" s="88">
        <f t="shared" si="3"/>
        <v>2184</v>
      </c>
      <c r="K44" s="89">
        <f t="shared" ref="K44:K50" si="10">IF(D44="bebidas",VLOOKUP(D44,$B$95:$D$102,3,FALSE)*G44,IF(D44="carnes",VLOOKUP(D44,$B$95:$D$102,3,FALSE)*G44,IF(D44="condimentos",VLOOKUP(D44,$B$95:$D$102,3,FALSE)*G44,IF(D44="frutas/verduras",VLOOKUP(D44,$B$95:$D$102,3,FALSE)*G44,IF(D44="granos/cereales",VLOOKUP(D44,$B$95:$D$102,3,FALSE)*G44,IF(D44="lácteos",VLOOKUP(D44,$B$95:$D$102,3,FALSE)*G44,IF(D44="pescado/marisco",VLOOKUP(D44,$B$95:$D$102,3,FALSE)*G44,IF(D44="repostería",VLOOKUP(D44,$B$95:$D$102,3,FALSE)*G44,""))))))))</f>
        <v>312</v>
      </c>
      <c r="L44" s="89">
        <f t="shared" si="4"/>
        <v>2496</v>
      </c>
    </row>
    <row r="45" spans="1:12" hidden="1" outlineLevel="2" x14ac:dyDescent="0.2">
      <c r="A45" s="1">
        <v>23</v>
      </c>
      <c r="B45" s="2" t="s">
        <v>170</v>
      </c>
      <c r="C45" s="2" t="s">
        <v>167</v>
      </c>
      <c r="D45" s="2" t="s">
        <v>168</v>
      </c>
      <c r="E45" s="2" t="s">
        <v>171</v>
      </c>
      <c r="F45" s="4">
        <v>9</v>
      </c>
      <c r="G45" s="3">
        <v>61</v>
      </c>
      <c r="H45" s="3">
        <f t="shared" si="9"/>
        <v>5</v>
      </c>
      <c r="I45" s="87" t="str">
        <f t="shared" si="2"/>
        <v/>
      </c>
      <c r="J45" s="88">
        <f t="shared" si="3"/>
        <v>549</v>
      </c>
      <c r="K45" s="89">
        <f t="shared" si="10"/>
        <v>183</v>
      </c>
      <c r="L45" s="89">
        <f t="shared" si="4"/>
        <v>732</v>
      </c>
    </row>
    <row r="46" spans="1:12" hidden="1" outlineLevel="2" x14ac:dyDescent="0.2">
      <c r="A46" s="1">
        <v>42</v>
      </c>
      <c r="B46" s="2" t="s">
        <v>172</v>
      </c>
      <c r="C46" s="2" t="s">
        <v>98</v>
      </c>
      <c r="D46" s="2" t="s">
        <v>168</v>
      </c>
      <c r="E46" s="2" t="s">
        <v>173</v>
      </c>
      <c r="F46" s="4">
        <v>14</v>
      </c>
      <c r="G46" s="3">
        <v>26</v>
      </c>
      <c r="H46" s="3">
        <f t="shared" si="9"/>
        <v>5</v>
      </c>
      <c r="I46" s="87" t="str">
        <f t="shared" si="2"/>
        <v/>
      </c>
      <c r="J46" s="88">
        <f t="shared" si="3"/>
        <v>364</v>
      </c>
      <c r="K46" s="89">
        <f t="shared" si="10"/>
        <v>78</v>
      </c>
      <c r="L46" s="89">
        <f t="shared" si="4"/>
        <v>442</v>
      </c>
    </row>
    <row r="47" spans="1:12" hidden="1" outlineLevel="2" x14ac:dyDescent="0.2">
      <c r="A47" s="1">
        <v>52</v>
      </c>
      <c r="B47" s="2" t="s">
        <v>174</v>
      </c>
      <c r="C47" s="2" t="s">
        <v>119</v>
      </c>
      <c r="D47" s="2" t="s">
        <v>168</v>
      </c>
      <c r="E47" s="2" t="s">
        <v>175</v>
      </c>
      <c r="F47" s="4">
        <v>7</v>
      </c>
      <c r="G47" s="3">
        <v>38</v>
      </c>
      <c r="H47" s="3">
        <f t="shared" si="9"/>
        <v>5</v>
      </c>
      <c r="I47" s="87" t="str">
        <f t="shared" si="2"/>
        <v/>
      </c>
      <c r="J47" s="88">
        <f t="shared" si="3"/>
        <v>266</v>
      </c>
      <c r="K47" s="89">
        <f t="shared" si="10"/>
        <v>114</v>
      </c>
      <c r="L47" s="89">
        <f t="shared" si="4"/>
        <v>380</v>
      </c>
    </row>
    <row r="48" spans="1:12" hidden="1" outlineLevel="2" x14ac:dyDescent="0.2">
      <c r="A48" s="1">
        <v>56</v>
      </c>
      <c r="B48" s="2" t="s">
        <v>176</v>
      </c>
      <c r="C48" s="2" t="s">
        <v>177</v>
      </c>
      <c r="D48" s="2" t="s">
        <v>168</v>
      </c>
      <c r="E48" s="2" t="s">
        <v>178</v>
      </c>
      <c r="F48" s="4">
        <v>38</v>
      </c>
      <c r="G48" s="3">
        <v>21</v>
      </c>
      <c r="H48" s="3">
        <f t="shared" si="9"/>
        <v>5</v>
      </c>
      <c r="I48" s="87" t="str">
        <f t="shared" si="2"/>
        <v/>
      </c>
      <c r="J48" s="88">
        <f t="shared" si="3"/>
        <v>798</v>
      </c>
      <c r="K48" s="89">
        <f t="shared" si="10"/>
        <v>63</v>
      </c>
      <c r="L48" s="89">
        <f t="shared" si="4"/>
        <v>861</v>
      </c>
    </row>
    <row r="49" spans="1:12" hidden="1" outlineLevel="2" x14ac:dyDescent="0.2">
      <c r="A49" s="1">
        <v>57</v>
      </c>
      <c r="B49" s="2" t="s">
        <v>179</v>
      </c>
      <c r="C49" s="2" t="s">
        <v>177</v>
      </c>
      <c r="D49" s="2" t="s">
        <v>168</v>
      </c>
      <c r="E49" s="2" t="s">
        <v>178</v>
      </c>
      <c r="F49" s="4">
        <v>19.5</v>
      </c>
      <c r="G49" s="3">
        <v>36</v>
      </c>
      <c r="H49" s="3">
        <f t="shared" si="9"/>
        <v>5</v>
      </c>
      <c r="I49" s="87" t="str">
        <f t="shared" si="2"/>
        <v/>
      </c>
      <c r="J49" s="88">
        <f t="shared" si="3"/>
        <v>702</v>
      </c>
      <c r="K49" s="89">
        <f t="shared" si="10"/>
        <v>108</v>
      </c>
      <c r="L49" s="89">
        <f t="shared" si="4"/>
        <v>810</v>
      </c>
    </row>
    <row r="50" spans="1:12" hidden="1" outlineLevel="2" x14ac:dyDescent="0.2">
      <c r="A50" s="1">
        <v>64</v>
      </c>
      <c r="B50" s="2" t="s">
        <v>180</v>
      </c>
      <c r="C50" s="2" t="s">
        <v>105</v>
      </c>
      <c r="D50" s="2" t="s">
        <v>168</v>
      </c>
      <c r="E50" s="2" t="s">
        <v>181</v>
      </c>
      <c r="F50" s="4">
        <v>33.25</v>
      </c>
      <c r="G50" s="3">
        <v>22</v>
      </c>
      <c r="H50" s="3">
        <f t="shared" si="9"/>
        <v>5</v>
      </c>
      <c r="I50" s="87" t="str">
        <f t="shared" si="2"/>
        <v/>
      </c>
      <c r="J50" s="88">
        <f t="shared" si="3"/>
        <v>731.5</v>
      </c>
      <c r="K50" s="89">
        <f t="shared" si="10"/>
        <v>66</v>
      </c>
      <c r="L50" s="89">
        <f t="shared" si="4"/>
        <v>797.5</v>
      </c>
    </row>
    <row r="51" spans="1:12" outlineLevel="1" collapsed="1" x14ac:dyDescent="0.2">
      <c r="A51" s="1"/>
      <c r="B51" s="2"/>
      <c r="C51" s="2"/>
      <c r="D51" s="94" t="s">
        <v>428</v>
      </c>
      <c r="E51" s="2"/>
      <c r="F51" s="4"/>
      <c r="G51" s="3"/>
      <c r="H51" s="3"/>
      <c r="I51" s="87"/>
      <c r="J51" s="88">
        <f>SUBTOTAL(9,J44:J50)</f>
        <v>5594.5</v>
      </c>
      <c r="K51" s="89"/>
      <c r="L51" s="89">
        <f>SUBTOTAL(9,L44:L50)</f>
        <v>6518.5</v>
      </c>
    </row>
    <row r="52" spans="1:12" hidden="1" outlineLevel="2" x14ac:dyDescent="0.2">
      <c r="A52" s="1">
        <v>11</v>
      </c>
      <c r="B52" s="2" t="s">
        <v>182</v>
      </c>
      <c r="C52" s="2" t="s">
        <v>183</v>
      </c>
      <c r="D52" s="2" t="s">
        <v>184</v>
      </c>
      <c r="E52" s="2" t="s">
        <v>185</v>
      </c>
      <c r="F52" s="4">
        <v>21</v>
      </c>
      <c r="G52" s="3">
        <v>22</v>
      </c>
      <c r="H52" s="3">
        <f t="shared" ref="H52:H61" si="11">VLOOKUP(D52:D132,$B$95:$C$102,2,FALSE)</f>
        <v>10</v>
      </c>
      <c r="I52" s="87" t="str">
        <f t="shared" si="2"/>
        <v/>
      </c>
      <c r="J52" s="88">
        <f t="shared" si="3"/>
        <v>462</v>
      </c>
      <c r="K52" s="89">
        <f t="shared" ref="K52:K61" si="12">IF(D52="bebidas",VLOOKUP(D52,$B$95:$D$102,3,FALSE)*G52,IF(D52="carnes",VLOOKUP(D52,$B$95:$D$102,3,FALSE)*G52,IF(D52="condimentos",VLOOKUP(D52,$B$95:$D$102,3,FALSE)*G52,IF(D52="frutas/verduras",VLOOKUP(D52,$B$95:$D$102,3,FALSE)*G52,IF(D52="granos/cereales",VLOOKUP(D52,$B$95:$D$102,3,FALSE)*G52,IF(D52="lácteos",VLOOKUP(D52,$B$95:$D$102,3,FALSE)*G52,IF(D52="pescado/marisco",VLOOKUP(D52,$B$95:$D$102,3,FALSE)*G52,IF(D52="repostería",VLOOKUP(D52,$B$95:$D$102,3,FALSE)*G52,""))))))))</f>
        <v>110</v>
      </c>
      <c r="L52" s="89">
        <f t="shared" si="4"/>
        <v>572</v>
      </c>
    </row>
    <row r="53" spans="1:12" hidden="1" outlineLevel="2" x14ac:dyDescent="0.2">
      <c r="A53" s="1">
        <v>12</v>
      </c>
      <c r="B53" s="2" t="s">
        <v>186</v>
      </c>
      <c r="C53" s="2" t="s">
        <v>183</v>
      </c>
      <c r="D53" s="2" t="s">
        <v>184</v>
      </c>
      <c r="E53" s="2" t="s">
        <v>187</v>
      </c>
      <c r="F53" s="4">
        <v>38</v>
      </c>
      <c r="G53" s="3">
        <v>86</v>
      </c>
      <c r="H53" s="3">
        <f t="shared" si="11"/>
        <v>10</v>
      </c>
      <c r="I53" s="87" t="str">
        <f t="shared" si="2"/>
        <v/>
      </c>
      <c r="J53" s="88">
        <f t="shared" si="3"/>
        <v>3268</v>
      </c>
      <c r="K53" s="89">
        <f t="shared" si="12"/>
        <v>430</v>
      </c>
      <c r="L53" s="89">
        <f t="shared" si="4"/>
        <v>3698</v>
      </c>
    </row>
    <row r="54" spans="1:12" hidden="1" outlineLevel="2" x14ac:dyDescent="0.2">
      <c r="A54" s="1">
        <v>31</v>
      </c>
      <c r="B54" s="2" t="s">
        <v>188</v>
      </c>
      <c r="C54" s="2" t="s">
        <v>189</v>
      </c>
      <c r="D54" s="2" t="s">
        <v>184</v>
      </c>
      <c r="E54" s="2" t="s">
        <v>190</v>
      </c>
      <c r="F54" s="4">
        <v>12.5</v>
      </c>
      <c r="G54" s="3">
        <v>0</v>
      </c>
      <c r="H54" s="3">
        <f t="shared" si="11"/>
        <v>10</v>
      </c>
      <c r="I54" s="87">
        <f t="shared" si="2"/>
        <v>30</v>
      </c>
      <c r="J54" s="88">
        <f t="shared" si="3"/>
        <v>0</v>
      </c>
      <c r="K54" s="89">
        <f t="shared" si="12"/>
        <v>0</v>
      </c>
      <c r="L54" s="89">
        <f t="shared" si="4"/>
        <v>0</v>
      </c>
    </row>
    <row r="55" spans="1:12" hidden="1" outlineLevel="2" x14ac:dyDescent="0.2">
      <c r="A55" s="1">
        <v>32</v>
      </c>
      <c r="B55" s="2" t="s">
        <v>191</v>
      </c>
      <c r="C55" s="2" t="s">
        <v>189</v>
      </c>
      <c r="D55" s="2" t="s">
        <v>184</v>
      </c>
      <c r="E55" s="2" t="s">
        <v>192</v>
      </c>
      <c r="F55" s="4">
        <v>32</v>
      </c>
      <c r="G55" s="3">
        <v>9</v>
      </c>
      <c r="H55" s="3">
        <f t="shared" si="11"/>
        <v>10</v>
      </c>
      <c r="I55" s="87">
        <f t="shared" si="2"/>
        <v>99</v>
      </c>
      <c r="J55" s="88">
        <f t="shared" si="3"/>
        <v>288</v>
      </c>
      <c r="K55" s="89">
        <f t="shared" si="12"/>
        <v>45</v>
      </c>
      <c r="L55" s="89">
        <f t="shared" si="4"/>
        <v>333</v>
      </c>
    </row>
    <row r="56" spans="1:12" hidden="1" outlineLevel="2" x14ac:dyDescent="0.2">
      <c r="A56" s="1">
        <v>33</v>
      </c>
      <c r="B56" s="2" t="s">
        <v>193</v>
      </c>
      <c r="C56" s="2" t="s">
        <v>194</v>
      </c>
      <c r="D56" s="2" t="s">
        <v>184</v>
      </c>
      <c r="E56" s="2" t="s">
        <v>195</v>
      </c>
      <c r="F56" s="4">
        <v>2.5</v>
      </c>
      <c r="G56" s="3">
        <v>112</v>
      </c>
      <c r="H56" s="3">
        <f t="shared" si="11"/>
        <v>10</v>
      </c>
      <c r="I56" s="87" t="str">
        <f t="shared" si="2"/>
        <v/>
      </c>
      <c r="J56" s="88">
        <f t="shared" si="3"/>
        <v>280</v>
      </c>
      <c r="K56" s="89">
        <f t="shared" si="12"/>
        <v>560</v>
      </c>
      <c r="L56" s="89">
        <f t="shared" si="4"/>
        <v>840</v>
      </c>
    </row>
    <row r="57" spans="1:12" hidden="1" outlineLevel="2" x14ac:dyDescent="0.2">
      <c r="A57" s="1">
        <v>59</v>
      </c>
      <c r="B57" s="2" t="s">
        <v>196</v>
      </c>
      <c r="C57" s="2" t="s">
        <v>197</v>
      </c>
      <c r="D57" s="2" t="s">
        <v>184</v>
      </c>
      <c r="E57" s="2" t="s">
        <v>165</v>
      </c>
      <c r="F57" s="4">
        <v>55</v>
      </c>
      <c r="G57" s="3">
        <v>79</v>
      </c>
      <c r="H57" s="3">
        <f t="shared" si="11"/>
        <v>10</v>
      </c>
      <c r="I57" s="87" t="str">
        <f t="shared" si="2"/>
        <v/>
      </c>
      <c r="J57" s="88">
        <f t="shared" si="3"/>
        <v>4345</v>
      </c>
      <c r="K57" s="89">
        <f t="shared" si="12"/>
        <v>395</v>
      </c>
      <c r="L57" s="89">
        <f t="shared" si="4"/>
        <v>4740</v>
      </c>
    </row>
    <row r="58" spans="1:12" hidden="1" outlineLevel="2" x14ac:dyDescent="0.2">
      <c r="A58" s="1">
        <v>60</v>
      </c>
      <c r="B58" s="2" t="s">
        <v>198</v>
      </c>
      <c r="C58" s="2" t="s">
        <v>197</v>
      </c>
      <c r="D58" s="2" t="s">
        <v>184</v>
      </c>
      <c r="E58" s="2" t="s">
        <v>199</v>
      </c>
      <c r="F58" s="4">
        <v>34</v>
      </c>
      <c r="G58" s="3">
        <v>19</v>
      </c>
      <c r="H58" s="3">
        <f t="shared" si="11"/>
        <v>10</v>
      </c>
      <c r="I58" s="87" t="str">
        <f t="shared" si="2"/>
        <v/>
      </c>
      <c r="J58" s="88">
        <f t="shared" si="3"/>
        <v>646</v>
      </c>
      <c r="K58" s="89">
        <f t="shared" si="12"/>
        <v>95</v>
      </c>
      <c r="L58" s="89">
        <f t="shared" si="4"/>
        <v>741</v>
      </c>
    </row>
    <row r="59" spans="1:12" hidden="1" outlineLevel="2" x14ac:dyDescent="0.2">
      <c r="A59" s="1">
        <v>69</v>
      </c>
      <c r="B59" s="2" t="s">
        <v>200</v>
      </c>
      <c r="C59" s="2" t="s">
        <v>194</v>
      </c>
      <c r="D59" s="2" t="s">
        <v>184</v>
      </c>
      <c r="E59" s="2" t="s">
        <v>201</v>
      </c>
      <c r="F59" s="4">
        <v>36</v>
      </c>
      <c r="G59" s="3">
        <v>26</v>
      </c>
      <c r="H59" s="3">
        <f t="shared" si="11"/>
        <v>10</v>
      </c>
      <c r="I59" s="87" t="str">
        <f t="shared" si="2"/>
        <v/>
      </c>
      <c r="J59" s="88">
        <f t="shared" si="3"/>
        <v>936</v>
      </c>
      <c r="K59" s="89">
        <f t="shared" si="12"/>
        <v>130</v>
      </c>
      <c r="L59" s="89">
        <f t="shared" si="4"/>
        <v>1066</v>
      </c>
    </row>
    <row r="60" spans="1:12" hidden="1" outlineLevel="2" x14ac:dyDescent="0.2">
      <c r="A60" s="1">
        <v>71</v>
      </c>
      <c r="B60" s="2" t="s">
        <v>202</v>
      </c>
      <c r="C60" s="2" t="s">
        <v>194</v>
      </c>
      <c r="D60" s="2" t="s">
        <v>184</v>
      </c>
      <c r="E60" s="2" t="s">
        <v>187</v>
      </c>
      <c r="F60" s="4">
        <v>21.5</v>
      </c>
      <c r="G60" s="3">
        <v>26</v>
      </c>
      <c r="H60" s="3">
        <f t="shared" si="11"/>
        <v>10</v>
      </c>
      <c r="I60" s="87" t="str">
        <f t="shared" si="2"/>
        <v/>
      </c>
      <c r="J60" s="88">
        <f t="shared" si="3"/>
        <v>559</v>
      </c>
      <c r="K60" s="89">
        <f t="shared" si="12"/>
        <v>130</v>
      </c>
      <c r="L60" s="89">
        <f t="shared" si="4"/>
        <v>689</v>
      </c>
    </row>
    <row r="61" spans="1:12" hidden="1" outlineLevel="2" x14ac:dyDescent="0.2">
      <c r="A61" s="1">
        <v>72</v>
      </c>
      <c r="B61" s="2" t="s">
        <v>203</v>
      </c>
      <c r="C61" s="2" t="s">
        <v>189</v>
      </c>
      <c r="D61" s="2" t="s">
        <v>184</v>
      </c>
      <c r="E61" s="2" t="s">
        <v>192</v>
      </c>
      <c r="F61" s="4">
        <v>34.799999999999997</v>
      </c>
      <c r="G61" s="3">
        <v>14</v>
      </c>
      <c r="H61" s="3">
        <f t="shared" si="11"/>
        <v>10</v>
      </c>
      <c r="I61" s="87" t="str">
        <f t="shared" si="2"/>
        <v/>
      </c>
      <c r="J61" s="88">
        <f t="shared" si="3"/>
        <v>487.19999999999993</v>
      </c>
      <c r="K61" s="89">
        <f t="shared" si="12"/>
        <v>70</v>
      </c>
      <c r="L61" s="89">
        <f t="shared" si="4"/>
        <v>557.19999999999993</v>
      </c>
    </row>
    <row r="62" spans="1:12" outlineLevel="1" collapsed="1" x14ac:dyDescent="0.2">
      <c r="A62" s="1"/>
      <c r="B62" s="2"/>
      <c r="C62" s="2"/>
      <c r="D62" s="94" t="s">
        <v>429</v>
      </c>
      <c r="E62" s="2"/>
      <c r="F62" s="4"/>
      <c r="G62" s="3"/>
      <c r="H62" s="3"/>
      <c r="I62" s="87"/>
      <c r="J62" s="88">
        <f>SUBTOTAL(9,J52:J61)</f>
        <v>11271.2</v>
      </c>
      <c r="K62" s="89"/>
      <c r="L62" s="89">
        <f>SUBTOTAL(9,L52:L61)</f>
        <v>13236.2</v>
      </c>
    </row>
    <row r="63" spans="1:12" hidden="1" outlineLevel="2" x14ac:dyDescent="0.2">
      <c r="A63" s="1">
        <v>10</v>
      </c>
      <c r="B63" s="2" t="s">
        <v>204</v>
      </c>
      <c r="C63" s="2" t="s">
        <v>111</v>
      </c>
      <c r="D63" s="2" t="s">
        <v>205</v>
      </c>
      <c r="E63" s="2" t="s">
        <v>206</v>
      </c>
      <c r="F63" s="4">
        <v>31</v>
      </c>
      <c r="G63" s="3">
        <v>31</v>
      </c>
      <c r="H63" s="3">
        <f t="shared" ref="H63:H74" si="13">VLOOKUP(D63:D142,$B$95:$C$102,2,FALSE)</f>
        <v>5</v>
      </c>
      <c r="I63" s="87" t="str">
        <f t="shared" si="2"/>
        <v/>
      </c>
      <c r="J63" s="88">
        <f t="shared" si="3"/>
        <v>961</v>
      </c>
      <c r="K63" s="89">
        <f t="shared" ref="K63:K74" si="14">IF(D63="bebidas",VLOOKUP(D63,$B$95:$D$102,3,FALSE)*G63,IF(D63="carnes",VLOOKUP(D63,$B$95:$D$102,3,FALSE)*G63,IF(D63="condimentos",VLOOKUP(D63,$B$95:$D$102,3,FALSE)*G63,IF(D63="frutas/verduras",VLOOKUP(D63,$B$95:$D$102,3,FALSE)*G63,IF(D63="granos/cereales",VLOOKUP(D63,$B$95:$D$102,3,FALSE)*G63,IF(D63="lácteos",VLOOKUP(D63,$B$95:$D$102,3,FALSE)*G63,IF(D63="pescado/marisco",VLOOKUP(D63,$B$95:$D$102,3,FALSE)*G63,IF(D63="repostería",VLOOKUP(D63,$B$95:$D$102,3,FALSE)*G63,""))))))))</f>
        <v>155</v>
      </c>
      <c r="L63" s="89">
        <f t="shared" si="4"/>
        <v>1116</v>
      </c>
    </row>
    <row r="64" spans="1:12" hidden="1" outlineLevel="2" x14ac:dyDescent="0.2">
      <c r="A64" s="1">
        <v>13</v>
      </c>
      <c r="B64" s="2" t="s">
        <v>207</v>
      </c>
      <c r="C64" s="2" t="s">
        <v>140</v>
      </c>
      <c r="D64" s="2" t="s">
        <v>205</v>
      </c>
      <c r="E64" s="2" t="s">
        <v>208</v>
      </c>
      <c r="F64" s="4">
        <v>6</v>
      </c>
      <c r="G64" s="3">
        <v>24</v>
      </c>
      <c r="H64" s="3">
        <f t="shared" si="13"/>
        <v>5</v>
      </c>
      <c r="I64" s="87" t="str">
        <f t="shared" si="2"/>
        <v/>
      </c>
      <c r="J64" s="88">
        <f t="shared" si="3"/>
        <v>144</v>
      </c>
      <c r="K64" s="89">
        <f t="shared" si="14"/>
        <v>120</v>
      </c>
      <c r="L64" s="89">
        <f t="shared" si="4"/>
        <v>264</v>
      </c>
    </row>
    <row r="65" spans="1:12" hidden="1" outlineLevel="2" x14ac:dyDescent="0.2">
      <c r="A65" s="1">
        <v>18</v>
      </c>
      <c r="B65" s="2" t="s">
        <v>209</v>
      </c>
      <c r="C65" s="2" t="s">
        <v>102</v>
      </c>
      <c r="D65" s="2" t="s">
        <v>205</v>
      </c>
      <c r="E65" s="2" t="s">
        <v>210</v>
      </c>
      <c r="F65" s="4">
        <v>62.5</v>
      </c>
      <c r="G65" s="3">
        <v>42</v>
      </c>
      <c r="H65" s="3">
        <f t="shared" si="13"/>
        <v>5</v>
      </c>
      <c r="I65" s="87" t="str">
        <f t="shared" si="2"/>
        <v/>
      </c>
      <c r="J65" s="88">
        <f t="shared" si="3"/>
        <v>2625</v>
      </c>
      <c r="K65" s="89">
        <f t="shared" si="14"/>
        <v>210</v>
      </c>
      <c r="L65" s="89">
        <f t="shared" si="4"/>
        <v>2835</v>
      </c>
    </row>
    <row r="66" spans="1:12" hidden="1" outlineLevel="2" x14ac:dyDescent="0.2">
      <c r="A66" s="1">
        <v>30</v>
      </c>
      <c r="B66" s="2" t="s">
        <v>211</v>
      </c>
      <c r="C66" s="2" t="s">
        <v>212</v>
      </c>
      <c r="D66" s="2" t="s">
        <v>205</v>
      </c>
      <c r="E66" s="2" t="s">
        <v>213</v>
      </c>
      <c r="F66" s="4">
        <v>25.89</v>
      </c>
      <c r="G66" s="3">
        <v>10</v>
      </c>
      <c r="H66" s="3">
        <f t="shared" si="13"/>
        <v>5</v>
      </c>
      <c r="I66" s="87" t="str">
        <f t="shared" si="2"/>
        <v/>
      </c>
      <c r="J66" s="88">
        <f t="shared" si="3"/>
        <v>258.89999999999998</v>
      </c>
      <c r="K66" s="89">
        <f t="shared" si="14"/>
        <v>50</v>
      </c>
      <c r="L66" s="89">
        <f t="shared" si="4"/>
        <v>308.89999999999998</v>
      </c>
    </row>
    <row r="67" spans="1:12" hidden="1" outlineLevel="2" x14ac:dyDescent="0.2">
      <c r="A67" s="1">
        <v>36</v>
      </c>
      <c r="B67" s="2" t="s">
        <v>214</v>
      </c>
      <c r="C67" s="2" t="s">
        <v>215</v>
      </c>
      <c r="D67" s="2" t="s">
        <v>205</v>
      </c>
      <c r="E67" s="2" t="s">
        <v>216</v>
      </c>
      <c r="F67" s="4">
        <v>19</v>
      </c>
      <c r="G67" s="3">
        <v>112</v>
      </c>
      <c r="H67" s="3">
        <f t="shared" si="13"/>
        <v>5</v>
      </c>
      <c r="I67" s="87" t="str">
        <f t="shared" si="2"/>
        <v/>
      </c>
      <c r="J67" s="88">
        <f t="shared" si="3"/>
        <v>2128</v>
      </c>
      <c r="K67" s="89">
        <f t="shared" si="14"/>
        <v>560</v>
      </c>
      <c r="L67" s="89">
        <f t="shared" si="4"/>
        <v>2688</v>
      </c>
    </row>
    <row r="68" spans="1:12" hidden="1" outlineLevel="2" x14ac:dyDescent="0.2">
      <c r="A68" s="1">
        <v>37</v>
      </c>
      <c r="B68" s="2" t="s">
        <v>217</v>
      </c>
      <c r="C68" s="2" t="s">
        <v>215</v>
      </c>
      <c r="D68" s="2" t="s">
        <v>205</v>
      </c>
      <c r="E68" s="2" t="s">
        <v>218</v>
      </c>
      <c r="F68" s="4">
        <v>26</v>
      </c>
      <c r="G68" s="3">
        <v>11</v>
      </c>
      <c r="H68" s="3">
        <f t="shared" si="13"/>
        <v>5</v>
      </c>
      <c r="I68" s="87" t="str">
        <f t="shared" si="2"/>
        <v/>
      </c>
      <c r="J68" s="88">
        <f t="shared" si="3"/>
        <v>286</v>
      </c>
      <c r="K68" s="89">
        <f t="shared" si="14"/>
        <v>55</v>
      </c>
      <c r="L68" s="89">
        <f t="shared" si="4"/>
        <v>341</v>
      </c>
    </row>
    <row r="69" spans="1:12" hidden="1" outlineLevel="2" x14ac:dyDescent="0.2">
      <c r="A69" s="1">
        <v>40</v>
      </c>
      <c r="B69" s="2" t="s">
        <v>219</v>
      </c>
      <c r="C69" s="2" t="s">
        <v>220</v>
      </c>
      <c r="D69" s="2" t="s">
        <v>205</v>
      </c>
      <c r="E69" s="2" t="s">
        <v>221</v>
      </c>
      <c r="F69" s="4">
        <v>18.399999999999999</v>
      </c>
      <c r="G69" s="3">
        <v>123</v>
      </c>
      <c r="H69" s="3">
        <f t="shared" si="13"/>
        <v>5</v>
      </c>
      <c r="I69" s="87" t="str">
        <f t="shared" si="2"/>
        <v/>
      </c>
      <c r="J69" s="88">
        <f t="shared" si="3"/>
        <v>2263.1999999999998</v>
      </c>
      <c r="K69" s="89">
        <f t="shared" si="14"/>
        <v>615</v>
      </c>
      <c r="L69" s="89">
        <f t="shared" si="4"/>
        <v>2878.2</v>
      </c>
    </row>
    <row r="70" spans="1:12" hidden="1" outlineLevel="2" x14ac:dyDescent="0.2">
      <c r="A70" s="1">
        <v>41</v>
      </c>
      <c r="B70" s="2" t="s">
        <v>222</v>
      </c>
      <c r="C70" s="2" t="s">
        <v>220</v>
      </c>
      <c r="D70" s="2" t="s">
        <v>205</v>
      </c>
      <c r="E70" s="2" t="s">
        <v>223</v>
      </c>
      <c r="F70" s="4">
        <v>9.65</v>
      </c>
      <c r="G70" s="3">
        <v>85</v>
      </c>
      <c r="H70" s="3">
        <f t="shared" si="13"/>
        <v>5</v>
      </c>
      <c r="I70" s="87" t="str">
        <f t="shared" si="2"/>
        <v/>
      </c>
      <c r="J70" s="88">
        <f t="shared" si="3"/>
        <v>820.25</v>
      </c>
      <c r="K70" s="89">
        <f t="shared" si="14"/>
        <v>425</v>
      </c>
      <c r="L70" s="89">
        <f t="shared" si="4"/>
        <v>1245.25</v>
      </c>
    </row>
    <row r="71" spans="1:12" hidden="1" outlineLevel="2" x14ac:dyDescent="0.2">
      <c r="A71" s="1">
        <v>45</v>
      </c>
      <c r="B71" s="2" t="s">
        <v>224</v>
      </c>
      <c r="C71" s="2" t="s">
        <v>225</v>
      </c>
      <c r="D71" s="2" t="s">
        <v>205</v>
      </c>
      <c r="E71" s="2" t="s">
        <v>226</v>
      </c>
      <c r="F71" s="4">
        <v>9.5</v>
      </c>
      <c r="G71" s="3">
        <v>5</v>
      </c>
      <c r="H71" s="3">
        <f t="shared" si="13"/>
        <v>5</v>
      </c>
      <c r="I71" s="87" t="str">
        <f t="shared" si="2"/>
        <v/>
      </c>
      <c r="J71" s="88">
        <f t="shared" si="3"/>
        <v>47.5</v>
      </c>
      <c r="K71" s="89">
        <f t="shared" si="14"/>
        <v>25</v>
      </c>
      <c r="L71" s="89">
        <f t="shared" si="4"/>
        <v>72.5</v>
      </c>
    </row>
    <row r="72" spans="1:12" hidden="1" outlineLevel="2" x14ac:dyDescent="0.2">
      <c r="A72" s="1">
        <v>46</v>
      </c>
      <c r="B72" s="2" t="s">
        <v>227</v>
      </c>
      <c r="C72" s="2" t="s">
        <v>225</v>
      </c>
      <c r="D72" s="2" t="s">
        <v>205</v>
      </c>
      <c r="E72" s="2" t="s">
        <v>228</v>
      </c>
      <c r="F72" s="4">
        <v>12</v>
      </c>
      <c r="G72" s="3">
        <v>95</v>
      </c>
      <c r="H72" s="3">
        <f t="shared" si="13"/>
        <v>5</v>
      </c>
      <c r="I72" s="87" t="str">
        <f t="shared" si="2"/>
        <v/>
      </c>
      <c r="J72" s="88">
        <f t="shared" si="3"/>
        <v>1140</v>
      </c>
      <c r="K72" s="89">
        <f t="shared" si="14"/>
        <v>475</v>
      </c>
      <c r="L72" s="89">
        <f t="shared" si="4"/>
        <v>1615</v>
      </c>
    </row>
    <row r="73" spans="1:12" hidden="1" outlineLevel="2" x14ac:dyDescent="0.2">
      <c r="A73" s="1">
        <v>58</v>
      </c>
      <c r="B73" s="2" t="s">
        <v>229</v>
      </c>
      <c r="C73" s="2" t="s">
        <v>230</v>
      </c>
      <c r="D73" s="2" t="s">
        <v>205</v>
      </c>
      <c r="E73" s="2" t="s">
        <v>231</v>
      </c>
      <c r="F73" s="4">
        <v>13.25</v>
      </c>
      <c r="G73" s="3">
        <v>62</v>
      </c>
      <c r="H73" s="3">
        <f t="shared" si="13"/>
        <v>5</v>
      </c>
      <c r="I73" s="87" t="str">
        <f t="shared" si="2"/>
        <v/>
      </c>
      <c r="J73" s="88">
        <f t="shared" si="3"/>
        <v>821.5</v>
      </c>
      <c r="K73" s="89">
        <f t="shared" si="14"/>
        <v>310</v>
      </c>
      <c r="L73" s="89">
        <f t="shared" si="4"/>
        <v>1131.5</v>
      </c>
    </row>
    <row r="74" spans="1:12" hidden="1" outlineLevel="2" x14ac:dyDescent="0.2">
      <c r="A74" s="1">
        <v>73</v>
      </c>
      <c r="B74" s="2" t="s">
        <v>232</v>
      </c>
      <c r="C74" s="2" t="s">
        <v>215</v>
      </c>
      <c r="D74" s="2" t="s">
        <v>205</v>
      </c>
      <c r="E74" s="2" t="s">
        <v>233</v>
      </c>
      <c r="F74" s="4">
        <v>15</v>
      </c>
      <c r="G74" s="3">
        <v>101</v>
      </c>
      <c r="H74" s="3">
        <f t="shared" si="13"/>
        <v>5</v>
      </c>
      <c r="I74" s="87" t="str">
        <f t="shared" si="2"/>
        <v/>
      </c>
      <c r="J74" s="88">
        <f t="shared" si="3"/>
        <v>1515</v>
      </c>
      <c r="K74" s="89">
        <f t="shared" si="14"/>
        <v>505</v>
      </c>
      <c r="L74" s="89">
        <f t="shared" si="4"/>
        <v>2020</v>
      </c>
    </row>
    <row r="75" spans="1:12" outlineLevel="1" collapsed="1" x14ac:dyDescent="0.2">
      <c r="A75" s="1"/>
      <c r="B75" s="2"/>
      <c r="C75" s="2"/>
      <c r="D75" s="94" t="s">
        <v>430</v>
      </c>
      <c r="E75" s="2"/>
      <c r="F75" s="4"/>
      <c r="G75" s="3"/>
      <c r="H75" s="3"/>
      <c r="I75" s="87"/>
      <c r="J75" s="88">
        <f>SUBTOTAL(9,J63:J74)</f>
        <v>13010.349999999999</v>
      </c>
      <c r="K75" s="89"/>
      <c r="L75" s="89">
        <f>SUBTOTAL(9,L63:L74)</f>
        <v>16515.349999999999</v>
      </c>
    </row>
    <row r="76" spans="1:12" hidden="1" outlineLevel="2" x14ac:dyDescent="0.2">
      <c r="A76" s="1">
        <v>16</v>
      </c>
      <c r="B76" s="2" t="s">
        <v>234</v>
      </c>
      <c r="C76" s="2" t="s">
        <v>102</v>
      </c>
      <c r="D76" s="2" t="s">
        <v>235</v>
      </c>
      <c r="E76" s="2" t="s">
        <v>236</v>
      </c>
      <c r="F76" s="4">
        <v>17.45</v>
      </c>
      <c r="G76" s="3">
        <v>29</v>
      </c>
      <c r="H76" s="3">
        <f t="shared" ref="H76:H88" si="15">VLOOKUP(D76:D154,$B$95:$C$102,2,FALSE)</f>
        <v>25</v>
      </c>
      <c r="I76" s="87" t="str">
        <f t="shared" si="2"/>
        <v/>
      </c>
      <c r="J76" s="88">
        <f t="shared" si="3"/>
        <v>506.04999999999995</v>
      </c>
      <c r="K76" s="89">
        <f>IF(D76="bebidas",VLOOKUP(D76,$B$95:$D$102,3,FALSE)*G76,IF(D76="carnes",VLOOKUP(D76,$B$95:$D$102,3,FALSE)*G76,IF(D76="condimentos",VLOOKUP(D76,$B$95:$D$102,3,FALSE)*G76,IF(D76="frutas/verduras",VLOOKUP(D76,$B$95:$D$102,3,FALSE)*G76,IF(D76="granos/cereales",VLOOKUP(D76,$B$95:$D$102,3,FALSE)*G76,IF(D76="lácteos",VLOOKUP(D76,$B$95:$D$102,3,FALSE)*G76,IF(D76="pescado/marisco",VLOOKUP(D76,$B$95:$D$102,3,FALSE)*G76,IF(D76="repostería",VLOOKUP(D76,$B$95:$D$102,3,FALSE)*G76,""))))))))</f>
        <v>58</v>
      </c>
      <c r="L76" s="89">
        <f t="shared" si="4"/>
        <v>564.04999999999995</v>
      </c>
    </row>
    <row r="77" spans="1:12" hidden="1" outlineLevel="2" x14ac:dyDescent="0.2">
      <c r="A77" s="1">
        <v>19</v>
      </c>
      <c r="B77" s="2" t="s">
        <v>237</v>
      </c>
      <c r="C77" s="2" t="s">
        <v>238</v>
      </c>
      <c r="D77" s="2" t="s">
        <v>235</v>
      </c>
      <c r="E77" s="2" t="s">
        <v>239</v>
      </c>
      <c r="F77" s="4">
        <v>9.1999999999999993</v>
      </c>
      <c r="G77" s="3">
        <v>25</v>
      </c>
      <c r="H77" s="3">
        <f t="shared" si="15"/>
        <v>25</v>
      </c>
      <c r="I77" s="87" t="str">
        <f t="shared" ref="I77:I88" si="16">IF(G77=0,H77*3,IF(G77&lt;H77,((G77*H77)*10%)+(G77*H77),""))</f>
        <v/>
      </c>
      <c r="J77" s="88">
        <f t="shared" ref="J77:J88" si="17">G77*F77</f>
        <v>229.99999999999997</v>
      </c>
      <c r="K77" s="89">
        <f t="shared" ref="K77:K88" si="18">IF(D77="bebidas",VLOOKUP(D77,$B$95:$D$102,3,FALSE)*G77,IF(D77="carnes",VLOOKUP(D77,$B$95:$D$102,3,FALSE)*G77,IF(D77="condimentos",VLOOKUP(D77,$B$95:$D$102,3,FALSE)*G77,IF(D77="frutas/verduras",VLOOKUP(D77,$B$95:$D$102,3,FALSE)*G77,IF(D77="granos/cereales",VLOOKUP(D77,$B$95:$D$102,3,FALSE)*G77,IF(D77="lácteos",VLOOKUP(D77,$B$95:$D$102,3,FALSE)*G77,IF(D77="pescado/marisco",VLOOKUP(D77,$B$95:$D$102,3,FALSE)*G77,IF(D77="repostería",VLOOKUP(D77,$B$95:$D$102,3,FALSE)*G77,""))))))))</f>
        <v>50</v>
      </c>
      <c r="L77" s="89">
        <f t="shared" ref="L77:L88" si="19">SUM(J77:K77)</f>
        <v>280</v>
      </c>
    </row>
    <row r="78" spans="1:12" hidden="1" outlineLevel="2" x14ac:dyDescent="0.2">
      <c r="A78" s="1">
        <v>20</v>
      </c>
      <c r="B78" s="2" t="s">
        <v>240</v>
      </c>
      <c r="C78" s="2" t="s">
        <v>238</v>
      </c>
      <c r="D78" s="2" t="s">
        <v>235</v>
      </c>
      <c r="E78" s="2" t="s">
        <v>241</v>
      </c>
      <c r="F78" s="4">
        <v>81</v>
      </c>
      <c r="G78" s="3">
        <v>40</v>
      </c>
      <c r="H78" s="3">
        <f t="shared" si="15"/>
        <v>25</v>
      </c>
      <c r="I78" s="87" t="str">
        <f t="shared" si="16"/>
        <v/>
      </c>
      <c r="J78" s="88">
        <f t="shared" si="17"/>
        <v>3240</v>
      </c>
      <c r="K78" s="89">
        <f t="shared" si="18"/>
        <v>80</v>
      </c>
      <c r="L78" s="89">
        <f t="shared" si="19"/>
        <v>3320</v>
      </c>
    </row>
    <row r="79" spans="1:12" hidden="1" outlineLevel="2" x14ac:dyDescent="0.2">
      <c r="A79" s="1">
        <v>21</v>
      </c>
      <c r="B79" s="2" t="s">
        <v>242</v>
      </c>
      <c r="C79" s="2" t="s">
        <v>238</v>
      </c>
      <c r="D79" s="2" t="s">
        <v>235</v>
      </c>
      <c r="E79" s="2" t="s">
        <v>243</v>
      </c>
      <c r="F79" s="4">
        <v>10</v>
      </c>
      <c r="G79" s="3">
        <v>3</v>
      </c>
      <c r="H79" s="3">
        <f t="shared" si="15"/>
        <v>25</v>
      </c>
      <c r="I79" s="87">
        <f t="shared" si="16"/>
        <v>82.5</v>
      </c>
      <c r="J79" s="88">
        <f t="shared" si="17"/>
        <v>30</v>
      </c>
      <c r="K79" s="89">
        <f t="shared" si="18"/>
        <v>6</v>
      </c>
      <c r="L79" s="89">
        <f t="shared" si="19"/>
        <v>36</v>
      </c>
    </row>
    <row r="80" spans="1:12" hidden="1" outlineLevel="2" x14ac:dyDescent="0.2">
      <c r="A80" s="1">
        <v>25</v>
      </c>
      <c r="B80" s="2" t="s">
        <v>244</v>
      </c>
      <c r="C80" s="2" t="s">
        <v>245</v>
      </c>
      <c r="D80" s="2" t="s">
        <v>235</v>
      </c>
      <c r="E80" s="2" t="s">
        <v>246</v>
      </c>
      <c r="F80" s="4">
        <v>14</v>
      </c>
      <c r="G80" s="3">
        <v>76</v>
      </c>
      <c r="H80" s="3">
        <f t="shared" si="15"/>
        <v>25</v>
      </c>
      <c r="I80" s="87" t="str">
        <f t="shared" si="16"/>
        <v/>
      </c>
      <c r="J80" s="88">
        <f t="shared" si="17"/>
        <v>1064</v>
      </c>
      <c r="K80" s="89">
        <f t="shared" si="18"/>
        <v>152</v>
      </c>
      <c r="L80" s="89">
        <f t="shared" si="19"/>
        <v>1216</v>
      </c>
    </row>
    <row r="81" spans="1:12" hidden="1" outlineLevel="2" x14ac:dyDescent="0.2">
      <c r="A81" s="1">
        <v>26</v>
      </c>
      <c r="B81" s="2" t="s">
        <v>247</v>
      </c>
      <c r="C81" s="2" t="s">
        <v>245</v>
      </c>
      <c r="D81" s="2" t="s">
        <v>235</v>
      </c>
      <c r="E81" s="2" t="s">
        <v>248</v>
      </c>
      <c r="F81" s="4">
        <v>31.23</v>
      </c>
      <c r="G81" s="3">
        <v>15</v>
      </c>
      <c r="H81" s="3">
        <f t="shared" si="15"/>
        <v>25</v>
      </c>
      <c r="I81" s="87">
        <f t="shared" si="16"/>
        <v>412.5</v>
      </c>
      <c r="J81" s="88">
        <f t="shared" si="17"/>
        <v>468.45</v>
      </c>
      <c r="K81" s="89">
        <f t="shared" si="18"/>
        <v>30</v>
      </c>
      <c r="L81" s="89">
        <f t="shared" si="19"/>
        <v>498.45</v>
      </c>
    </row>
    <row r="82" spans="1:12" hidden="1" outlineLevel="2" x14ac:dyDescent="0.2">
      <c r="A82" s="1">
        <v>27</v>
      </c>
      <c r="B82" s="2" t="s">
        <v>249</v>
      </c>
      <c r="C82" s="2" t="s">
        <v>245</v>
      </c>
      <c r="D82" s="2" t="s">
        <v>235</v>
      </c>
      <c r="E82" s="2" t="s">
        <v>250</v>
      </c>
      <c r="F82" s="4">
        <v>43.9</v>
      </c>
      <c r="G82" s="3">
        <v>49</v>
      </c>
      <c r="H82" s="3">
        <f t="shared" si="15"/>
        <v>25</v>
      </c>
      <c r="I82" s="87" t="str">
        <f t="shared" si="16"/>
        <v/>
      </c>
      <c r="J82" s="88">
        <f t="shared" si="17"/>
        <v>2151.1</v>
      </c>
      <c r="K82" s="89">
        <f t="shared" si="18"/>
        <v>98</v>
      </c>
      <c r="L82" s="89">
        <f t="shared" si="19"/>
        <v>2249.1</v>
      </c>
    </row>
    <row r="83" spans="1:12" hidden="1" outlineLevel="2" x14ac:dyDescent="0.2">
      <c r="A83" s="1">
        <v>47</v>
      </c>
      <c r="B83" s="2" t="s">
        <v>251</v>
      </c>
      <c r="C83" s="2" t="s">
        <v>252</v>
      </c>
      <c r="D83" s="2" t="s">
        <v>235</v>
      </c>
      <c r="E83" s="2" t="s">
        <v>253</v>
      </c>
      <c r="F83" s="4">
        <v>9.5</v>
      </c>
      <c r="G83" s="3">
        <v>36</v>
      </c>
      <c r="H83" s="3">
        <f t="shared" si="15"/>
        <v>25</v>
      </c>
      <c r="I83" s="87" t="str">
        <f t="shared" si="16"/>
        <v/>
      </c>
      <c r="J83" s="88">
        <f t="shared" si="17"/>
        <v>342</v>
      </c>
      <c r="K83" s="89">
        <f t="shared" si="18"/>
        <v>72</v>
      </c>
      <c r="L83" s="89">
        <f t="shared" si="19"/>
        <v>414</v>
      </c>
    </row>
    <row r="84" spans="1:12" hidden="1" outlineLevel="2" x14ac:dyDescent="0.2">
      <c r="A84" s="1">
        <v>48</v>
      </c>
      <c r="B84" s="2" t="s">
        <v>254</v>
      </c>
      <c r="C84" s="2" t="s">
        <v>252</v>
      </c>
      <c r="D84" s="2" t="s">
        <v>235</v>
      </c>
      <c r="E84" s="2" t="s">
        <v>255</v>
      </c>
      <c r="F84" s="4">
        <v>12.75</v>
      </c>
      <c r="G84" s="3">
        <v>15</v>
      </c>
      <c r="H84" s="3">
        <f t="shared" si="15"/>
        <v>25</v>
      </c>
      <c r="I84" s="87">
        <f t="shared" si="16"/>
        <v>412.5</v>
      </c>
      <c r="J84" s="88">
        <f t="shared" si="17"/>
        <v>191.25</v>
      </c>
      <c r="K84" s="89">
        <f t="shared" si="18"/>
        <v>30</v>
      </c>
      <c r="L84" s="89">
        <f t="shared" si="19"/>
        <v>221.25</v>
      </c>
    </row>
    <row r="85" spans="1:12" hidden="1" outlineLevel="2" x14ac:dyDescent="0.2">
      <c r="A85" s="1">
        <v>49</v>
      </c>
      <c r="B85" s="2" t="s">
        <v>256</v>
      </c>
      <c r="C85" s="2" t="s">
        <v>108</v>
      </c>
      <c r="D85" s="2" t="s">
        <v>235</v>
      </c>
      <c r="E85" s="2" t="s">
        <v>257</v>
      </c>
      <c r="F85" s="4">
        <v>20</v>
      </c>
      <c r="G85" s="3">
        <v>10</v>
      </c>
      <c r="H85" s="3">
        <f t="shared" si="15"/>
        <v>25</v>
      </c>
      <c r="I85" s="87">
        <f t="shared" si="16"/>
        <v>275</v>
      </c>
      <c r="J85" s="88">
        <f t="shared" si="17"/>
        <v>200</v>
      </c>
      <c r="K85" s="89">
        <f t="shared" si="18"/>
        <v>20</v>
      </c>
      <c r="L85" s="89">
        <f t="shared" si="19"/>
        <v>220</v>
      </c>
    </row>
    <row r="86" spans="1:12" hidden="1" outlineLevel="2" x14ac:dyDescent="0.2">
      <c r="A86" s="1">
        <v>50</v>
      </c>
      <c r="B86" s="2" t="s">
        <v>258</v>
      </c>
      <c r="C86" s="2" t="s">
        <v>108</v>
      </c>
      <c r="D86" s="2" t="s">
        <v>235</v>
      </c>
      <c r="E86" s="2" t="s">
        <v>259</v>
      </c>
      <c r="F86" s="4">
        <v>16.25</v>
      </c>
      <c r="G86" s="3">
        <v>65</v>
      </c>
      <c r="H86" s="3">
        <f t="shared" si="15"/>
        <v>25</v>
      </c>
      <c r="I86" s="87" t="str">
        <f t="shared" si="16"/>
        <v/>
      </c>
      <c r="J86" s="88">
        <f t="shared" si="17"/>
        <v>1056.25</v>
      </c>
      <c r="K86" s="89">
        <f t="shared" si="18"/>
        <v>130</v>
      </c>
      <c r="L86" s="89">
        <f t="shared" si="19"/>
        <v>1186.25</v>
      </c>
    </row>
    <row r="87" spans="1:12" hidden="1" outlineLevel="2" x14ac:dyDescent="0.2">
      <c r="A87" s="1">
        <v>62</v>
      </c>
      <c r="B87" s="2" t="s">
        <v>260</v>
      </c>
      <c r="C87" s="2" t="s">
        <v>145</v>
      </c>
      <c r="D87" s="2" t="s">
        <v>235</v>
      </c>
      <c r="E87" s="2" t="s">
        <v>261</v>
      </c>
      <c r="F87" s="4">
        <v>49.3</v>
      </c>
      <c r="G87" s="3">
        <v>17</v>
      </c>
      <c r="H87" s="3">
        <f t="shared" si="15"/>
        <v>25</v>
      </c>
      <c r="I87" s="87">
        <f t="shared" si="16"/>
        <v>467.5</v>
      </c>
      <c r="J87" s="88">
        <f t="shared" si="17"/>
        <v>838.09999999999991</v>
      </c>
      <c r="K87" s="89">
        <f t="shared" si="18"/>
        <v>34</v>
      </c>
      <c r="L87" s="89">
        <f t="shared" si="19"/>
        <v>872.09999999999991</v>
      </c>
    </row>
    <row r="88" spans="1:12" hidden="1" outlineLevel="2" x14ac:dyDescent="0.2">
      <c r="A88" s="1">
        <v>68</v>
      </c>
      <c r="B88" s="2" t="s">
        <v>262</v>
      </c>
      <c r="C88" s="2" t="s">
        <v>238</v>
      </c>
      <c r="D88" s="2" t="s">
        <v>235</v>
      </c>
      <c r="E88" s="2" t="s">
        <v>263</v>
      </c>
      <c r="F88" s="4">
        <v>12.5</v>
      </c>
      <c r="G88" s="3">
        <v>6</v>
      </c>
      <c r="H88" s="3">
        <f t="shared" si="15"/>
        <v>25</v>
      </c>
      <c r="I88" s="87">
        <f t="shared" si="16"/>
        <v>165</v>
      </c>
      <c r="J88" s="88">
        <f t="shared" si="17"/>
        <v>75</v>
      </c>
      <c r="K88" s="89">
        <f t="shared" si="18"/>
        <v>12</v>
      </c>
      <c r="L88" s="89">
        <f t="shared" si="19"/>
        <v>87</v>
      </c>
    </row>
    <row r="89" spans="1:12" outlineLevel="1" collapsed="1" x14ac:dyDescent="0.2">
      <c r="A89" s="95"/>
      <c r="B89" s="96"/>
      <c r="C89" s="96"/>
      <c r="D89" s="102" t="s">
        <v>431</v>
      </c>
      <c r="E89" s="96"/>
      <c r="F89" s="97"/>
      <c r="G89" s="98"/>
      <c r="H89" s="98"/>
      <c r="I89" s="99"/>
      <c r="J89" s="100">
        <f>SUBTOTAL(9,J76:J88)</f>
        <v>10392.200000000001</v>
      </c>
      <c r="K89" s="101"/>
      <c r="L89" s="101">
        <f>SUBTOTAL(9,L76:L88)</f>
        <v>11164.2</v>
      </c>
    </row>
    <row r="90" spans="1:12" x14ac:dyDescent="0.2">
      <c r="A90" s="95"/>
      <c r="B90" s="96"/>
      <c r="C90" s="96"/>
      <c r="D90" s="102" t="s">
        <v>396</v>
      </c>
      <c r="E90" s="96"/>
      <c r="F90" s="97"/>
      <c r="G90" s="98"/>
      <c r="H90" s="98"/>
      <c r="I90" s="99"/>
      <c r="J90" s="100">
        <f>SUBTOTAL(9,J5:J88)</f>
        <v>74185.850000000006</v>
      </c>
      <c r="K90" s="101"/>
      <c r="L90" s="101">
        <f>SUBTOTAL(9,L5:L88)</f>
        <v>83772.850000000006</v>
      </c>
    </row>
    <row r="93" spans="1:12" ht="13.5" thickBot="1" x14ac:dyDescent="0.25"/>
    <row r="94" spans="1:12" ht="48" thickBot="1" x14ac:dyDescent="0.3">
      <c r="B94" s="28" t="s">
        <v>71</v>
      </c>
      <c r="C94" s="28" t="s">
        <v>265</v>
      </c>
      <c r="D94" s="28" t="s">
        <v>264</v>
      </c>
    </row>
    <row r="95" spans="1:12" ht="13.5" thickBot="1" x14ac:dyDescent="0.25">
      <c r="B95" s="5" t="s">
        <v>2</v>
      </c>
      <c r="C95" s="6">
        <v>10</v>
      </c>
      <c r="D95" s="7">
        <v>1</v>
      </c>
    </row>
    <row r="96" spans="1:12" ht="13.5" thickBot="1" x14ac:dyDescent="0.25">
      <c r="B96" s="5" t="s">
        <v>112</v>
      </c>
      <c r="C96" s="6">
        <v>20</v>
      </c>
      <c r="D96" s="7">
        <v>5</v>
      </c>
    </row>
    <row r="97" spans="1:4" ht="13.5" thickBot="1" x14ac:dyDescent="0.25">
      <c r="B97" s="5" t="s">
        <v>127</v>
      </c>
      <c r="C97" s="6">
        <v>15</v>
      </c>
      <c r="D97" s="7">
        <v>1</v>
      </c>
    </row>
    <row r="98" spans="1:4" ht="13.5" thickBot="1" x14ac:dyDescent="0.25">
      <c r="B98" s="5" t="s">
        <v>156</v>
      </c>
      <c r="C98" s="6">
        <v>10</v>
      </c>
      <c r="D98" s="7">
        <v>5</v>
      </c>
    </row>
    <row r="99" spans="1:4" ht="13.5" thickBot="1" x14ac:dyDescent="0.25">
      <c r="B99" s="5" t="s">
        <v>168</v>
      </c>
      <c r="C99" s="6">
        <v>5</v>
      </c>
      <c r="D99" s="7">
        <v>3</v>
      </c>
    </row>
    <row r="100" spans="1:4" ht="13.5" thickBot="1" x14ac:dyDescent="0.25">
      <c r="B100" s="5" t="s">
        <v>184</v>
      </c>
      <c r="C100" s="6">
        <v>10</v>
      </c>
      <c r="D100" s="7">
        <v>5</v>
      </c>
    </row>
    <row r="101" spans="1:4" ht="13.5" thickBot="1" x14ac:dyDescent="0.25">
      <c r="B101" s="5" t="s">
        <v>205</v>
      </c>
      <c r="C101" s="6">
        <v>5</v>
      </c>
      <c r="D101" s="7">
        <v>5</v>
      </c>
    </row>
    <row r="102" spans="1:4" ht="13.5" thickBot="1" x14ac:dyDescent="0.25">
      <c r="B102" s="5" t="s">
        <v>235</v>
      </c>
      <c r="C102" s="6">
        <v>25</v>
      </c>
      <c r="D102" s="7">
        <v>2</v>
      </c>
    </row>
    <row r="109" spans="1:4" x14ac:dyDescent="0.2">
      <c r="A109" s="16">
        <v>41730</v>
      </c>
    </row>
  </sheetData>
  <mergeCells count="1">
    <mergeCell ref="A1:L1"/>
  </mergeCells>
  <dataValidations count="1">
    <dataValidation type="whole" allowBlank="1" showInputMessage="1" showErrorMessage="1" error="No permitido!" prompt="Ingrese código (del 1 al 80)" sqref="A5:A16 A18:A23 A25:A36 A38:A42 A44:A50 A52:A61 A63:A74 A76:A88">
      <formula1>1</formula1>
      <formula2>80</formula2>
    </dataValidation>
  </dataValidations>
  <pageMargins left="0.75" right="0.75" top="1" bottom="1" header="0" footer="0"/>
  <pageSetup orientation="portrait" horizontalDpi="200" verticalDpi="20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2</vt:i4>
      </vt:variant>
    </vt:vector>
  </HeadingPairs>
  <TitlesOfParts>
    <vt:vector size="13" baseType="lpstr">
      <vt:lpstr>Ejercicio 1</vt:lpstr>
      <vt:lpstr>Ejercicio 2</vt:lpstr>
      <vt:lpstr>Ejercicio 3</vt:lpstr>
      <vt:lpstr>Ejercicio 3.1</vt:lpstr>
      <vt:lpstr>Ejercicio 3.2</vt:lpstr>
      <vt:lpstr>Ejercicio 3.3</vt:lpstr>
      <vt:lpstr>Ejercicio 4</vt:lpstr>
      <vt:lpstr>Ejercicio 4.1</vt:lpstr>
      <vt:lpstr>Ejercicio 4.2</vt:lpstr>
      <vt:lpstr>Ejercicio 4.3</vt:lpstr>
      <vt:lpstr>Ejercicio 5</vt:lpstr>
      <vt:lpstr>'Ejercicio 3.1'!Área_de_extracción</vt:lpstr>
      <vt:lpstr>'Ejercicio 3.1'!Criterios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laboratorios</cp:lastModifiedBy>
  <cp:lastPrinted>2005-02-11T20:38:37Z</cp:lastPrinted>
  <dcterms:created xsi:type="dcterms:W3CDTF">1996-11-27T10:00:04Z</dcterms:created>
  <dcterms:modified xsi:type="dcterms:W3CDTF">2015-10-31T14:32:05Z</dcterms:modified>
</cp:coreProperties>
</file>